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K:\0 CONTABILITATE\BILANTURI\BILANT 2022\04 DEC 2022\BILANT PUBLICARE SITE\"/>
    </mc:Choice>
  </mc:AlternateContent>
  <xr:revisionPtr revIDLastSave="0" documentId="13_ncr:1_{06013C53-FCC7-4548-8C3F-D78D1A1FB555}" xr6:coauthVersionLast="47" xr6:coauthVersionMax="47" xr10:uidLastSave="{00000000-0000-0000-0000-000000000000}"/>
  <bookViews>
    <workbookView xWindow="-120" yWindow="-120" windowWidth="29040" windowHeight="15840" tabRatio="919" activeTab="21" xr2:uid="{00000000-000D-0000-FFFF-FFFF00000000}"/>
  </bookViews>
  <sheets>
    <sheet name="Total" sheetId="31" r:id="rId1"/>
    <sheet name="partial" sheetId="1" r:id="rId2"/>
    <sheet name="Ab" sheetId="4" r:id="rId3"/>
    <sheet name="Pt" sheetId="6" r:id="rId4"/>
    <sheet name="Bc" sheetId="7" r:id="rId5"/>
    <sheet name="Bh" sheetId="8" r:id="rId6"/>
    <sheet name="Sv" sheetId="9" r:id="rId7"/>
    <sheet name="Bv" sheetId="10" r:id="rId8"/>
    <sheet name="Buc" sheetId="11" r:id="rId9"/>
    <sheet name="Cj" sheetId="12" r:id="rId10"/>
    <sheet name="Cta" sheetId="17" r:id="rId11"/>
    <sheet name="Dj" sheetId="16" r:id="rId12"/>
    <sheet name="Gl" sheetId="15" r:id="rId13"/>
    <sheet name="Is" sheetId="14" r:id="rId14"/>
    <sheet name="Ms" sheetId="18" r:id="rId15"/>
    <sheet name="Pl" sheetId="22" r:id="rId16"/>
    <sheet name="Tm" sheetId="21" r:id="rId17"/>
    <sheet name="appr" sheetId="20" r:id="rId18"/>
    <sheet name="DNP" sheetId="34" r:id="rId19"/>
    <sheet name="ANC" sheetId="33" r:id="rId20"/>
    <sheet name="ANABI" sheetId="36" r:id="rId21"/>
    <sheet name="ONRC" sheetId="24" r:id="rId22"/>
    <sheet name="ANP" sheetId="26" r:id="rId23"/>
    <sheet name="INEC" sheetId="27" r:id="rId24"/>
    <sheet name="CMDTA" sheetId="30" r:id="rId25"/>
    <sheet name="Angelescu" sheetId="13" r:id="rId26"/>
  </sheets>
  <externalReferences>
    <externalReference r:id="rId27"/>
    <externalReference r:id="rId28"/>
    <externalReference r:id="rId29"/>
    <externalReference r:id="rId30"/>
  </externalReferences>
  <definedNames>
    <definedName name="_xlnm.Print_Titles" localSheetId="0">Total!$7:$8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6" l="1"/>
  <c r="G59" i="6" s="1"/>
  <c r="G60" i="7"/>
  <c r="G59" i="7"/>
  <c r="G60" i="4"/>
  <c r="G59" i="4" s="1"/>
  <c r="H71" i="1" l="1"/>
  <c r="H67" i="1"/>
  <c r="H66" i="1"/>
  <c r="H64" i="1"/>
  <c r="H62" i="1"/>
  <c r="H60" i="1"/>
  <c r="H57" i="1"/>
  <c r="H52" i="1"/>
  <c r="H51" i="1"/>
  <c r="H50" i="1"/>
  <c r="H41" i="1"/>
  <c r="H40" i="1"/>
  <c r="H39" i="1"/>
  <c r="H36" i="1"/>
  <c r="H34" i="1"/>
  <c r="H33" i="1"/>
  <c r="H30" i="1"/>
  <c r="H25" i="1"/>
  <c r="H18" i="1"/>
  <c r="H38" i="1"/>
  <c r="H65" i="1"/>
  <c r="H56" i="1"/>
  <c r="H35" i="1"/>
  <c r="H31" i="1"/>
  <c r="H80" i="1"/>
  <c r="D81" i="6" l="1"/>
  <c r="D72" i="6"/>
  <c r="D53" i="6"/>
  <c r="D41" i="6"/>
  <c r="D32" i="6"/>
  <c r="D19" i="6"/>
  <c r="D81" i="7"/>
  <c r="D72" i="7"/>
  <c r="D53" i="7"/>
  <c r="D41" i="7"/>
  <c r="D32" i="7"/>
  <c r="D19" i="7"/>
  <c r="D81" i="8"/>
  <c r="D72" i="8"/>
  <c r="D53" i="8"/>
  <c r="D73" i="8" s="1"/>
  <c r="D41" i="8"/>
  <c r="D32" i="8"/>
  <c r="D19" i="8"/>
  <c r="D81" i="9"/>
  <c r="D72" i="9"/>
  <c r="D73" i="9" s="1"/>
  <c r="D53" i="9"/>
  <c r="D41" i="9"/>
  <c r="D32" i="9"/>
  <c r="D19" i="9"/>
  <c r="D81" i="10"/>
  <c r="D72" i="10"/>
  <c r="D53" i="10"/>
  <c r="D41" i="10"/>
  <c r="D32" i="10"/>
  <c r="D19" i="10"/>
  <c r="D81" i="11"/>
  <c r="D72" i="11"/>
  <c r="D53" i="11"/>
  <c r="D41" i="11"/>
  <c r="D32" i="11"/>
  <c r="D19" i="11"/>
  <c r="D81" i="12"/>
  <c r="D72" i="12"/>
  <c r="D53" i="12"/>
  <c r="D41" i="12"/>
  <c r="D32" i="12"/>
  <c r="D13" i="12"/>
  <c r="D12" i="12"/>
  <c r="D19" i="12" s="1"/>
  <c r="D81" i="17"/>
  <c r="D72" i="17"/>
  <c r="D53" i="17"/>
  <c r="D41" i="17"/>
  <c r="D32" i="17"/>
  <c r="D19" i="17"/>
  <c r="D81" i="16"/>
  <c r="D72" i="16"/>
  <c r="D53" i="16"/>
  <c r="D41" i="16"/>
  <c r="D32" i="16"/>
  <c r="D19" i="16"/>
  <c r="D81" i="15"/>
  <c r="D72" i="15"/>
  <c r="D53" i="15"/>
  <c r="D41" i="15"/>
  <c r="D45" i="15" s="1"/>
  <c r="D32" i="15"/>
  <c r="D19" i="15"/>
  <c r="D81" i="14"/>
  <c r="D72" i="14"/>
  <c r="D53" i="14"/>
  <c r="D41" i="14"/>
  <c r="D32" i="14"/>
  <c r="D19" i="14"/>
  <c r="D81" i="18"/>
  <c r="D72" i="18"/>
  <c r="D53" i="18"/>
  <c r="D41" i="18"/>
  <c r="D32" i="18"/>
  <c r="D19" i="18"/>
  <c r="D81" i="22"/>
  <c r="D59" i="22"/>
  <c r="D55" i="22"/>
  <c r="D53" i="22"/>
  <c r="D35" i="22"/>
  <c r="D41" i="22" s="1"/>
  <c r="D23" i="22"/>
  <c r="D32" i="22" s="1"/>
  <c r="D12" i="22"/>
  <c r="D19" i="22" s="1"/>
  <c r="D81" i="21"/>
  <c r="D72" i="21"/>
  <c r="D53" i="21"/>
  <c r="D41" i="21"/>
  <c r="D32" i="21"/>
  <c r="D19" i="21"/>
  <c r="D81" i="20"/>
  <c r="D76" i="20"/>
  <c r="D63" i="20"/>
  <c r="D59" i="20"/>
  <c r="D55" i="20"/>
  <c r="D49" i="20"/>
  <c r="D53" i="20" s="1"/>
  <c r="D41" i="20"/>
  <c r="D29" i="20"/>
  <c r="D23" i="20"/>
  <c r="D19" i="20"/>
  <c r="D81" i="34"/>
  <c r="D72" i="34"/>
  <c r="D53" i="34"/>
  <c r="D73" i="34" s="1"/>
  <c r="D41" i="34"/>
  <c r="D32" i="34"/>
  <c r="D45" i="34" s="1"/>
  <c r="D46" i="34" s="1"/>
  <c r="D19" i="34"/>
  <c r="D81" i="33"/>
  <c r="D72" i="33"/>
  <c r="D53" i="33"/>
  <c r="D41" i="33"/>
  <c r="D32" i="33"/>
  <c r="D45" i="33" s="1"/>
  <c r="D19" i="33"/>
  <c r="D81" i="36"/>
  <c r="D72" i="36"/>
  <c r="D53" i="36"/>
  <c r="D38" i="36"/>
  <c r="D41" i="36" s="1"/>
  <c r="D32" i="36"/>
  <c r="D21" i="36"/>
  <c r="D19" i="36"/>
  <c r="D81" i="24"/>
  <c r="D72" i="24"/>
  <c r="D56" i="24"/>
  <c r="D53" i="24"/>
  <c r="D41" i="24"/>
  <c r="D32" i="24"/>
  <c r="D19" i="24"/>
  <c r="D81" i="26"/>
  <c r="D72" i="26"/>
  <c r="D53" i="26"/>
  <c r="D41" i="26"/>
  <c r="D32" i="26"/>
  <c r="D19" i="26"/>
  <c r="D81" i="27"/>
  <c r="D72" i="27"/>
  <c r="D53" i="27"/>
  <c r="D41" i="27"/>
  <c r="D32" i="27"/>
  <c r="D45" i="27" s="1"/>
  <c r="D19" i="27"/>
  <c r="D81" i="30"/>
  <c r="D67" i="30"/>
  <c r="D60" i="30"/>
  <c r="D59" i="30" s="1"/>
  <c r="D55" i="30"/>
  <c r="D53" i="30"/>
  <c r="D41" i="30"/>
  <c r="D35" i="30"/>
  <c r="D23" i="30"/>
  <c r="D32" i="30" s="1"/>
  <c r="D19" i="30"/>
  <c r="D81" i="13"/>
  <c r="D72" i="13"/>
  <c r="D53" i="13"/>
  <c r="D41" i="13"/>
  <c r="D32" i="13"/>
  <c r="D19" i="13"/>
  <c r="D81" i="4"/>
  <c r="D72" i="4"/>
  <c r="D53" i="4"/>
  <c r="D41" i="4"/>
  <c r="D32" i="4"/>
  <c r="D45" i="4" s="1"/>
  <c r="D19" i="4"/>
  <c r="D73" i="27" l="1"/>
  <c r="D45" i="14"/>
  <c r="D46" i="14" s="1"/>
  <c r="D74" i="14" s="1"/>
  <c r="D82" i="14" s="1"/>
  <c r="D45" i="17"/>
  <c r="D46" i="17" s="1"/>
  <c r="D45" i="30"/>
  <c r="D32" i="20"/>
  <c r="D45" i="20" s="1"/>
  <c r="D45" i="8"/>
  <c r="D45" i="7"/>
  <c r="D45" i="6"/>
  <c r="D73" i="18"/>
  <c r="D45" i="24"/>
  <c r="D46" i="24" s="1"/>
  <c r="D45" i="26"/>
  <c r="D46" i="26" s="1"/>
  <c r="D45" i="22"/>
  <c r="D46" i="15"/>
  <c r="D74" i="34"/>
  <c r="D82" i="34" s="1"/>
  <c r="D73" i="36"/>
  <c r="D73" i="12"/>
  <c r="D73" i="10"/>
  <c r="D73" i="26"/>
  <c r="D73" i="7"/>
  <c r="D73" i="13"/>
  <c r="D72" i="22"/>
  <c r="D73" i="22" s="1"/>
  <c r="D73" i="15"/>
  <c r="D74" i="15" s="1"/>
  <c r="D82" i="15" s="1"/>
  <c r="D73" i="16"/>
  <c r="D45" i="11"/>
  <c r="D45" i="9"/>
  <c r="D46" i="7"/>
  <c r="D74" i="7" s="1"/>
  <c r="D82" i="7" s="1"/>
  <c r="D45" i="13"/>
  <c r="D46" i="13" s="1"/>
  <c r="D46" i="30"/>
  <c r="D74" i="30" s="1"/>
  <c r="D82" i="30" s="1"/>
  <c r="D72" i="30"/>
  <c r="D73" i="30" s="1"/>
  <c r="D46" i="33"/>
  <c r="D73" i="21"/>
  <c r="D73" i="17"/>
  <c r="D45" i="12"/>
  <c r="D46" i="12" s="1"/>
  <c r="D74" i="12" s="1"/>
  <c r="D82" i="12" s="1"/>
  <c r="D45" i="10"/>
  <c r="D46" i="10" s="1"/>
  <c r="D74" i="10" s="1"/>
  <c r="D82" i="10" s="1"/>
  <c r="D46" i="9"/>
  <c r="D74" i="9" s="1"/>
  <c r="D82" i="9" s="1"/>
  <c r="D73" i="24"/>
  <c r="D46" i="8"/>
  <c r="D74" i="8" s="1"/>
  <c r="D82" i="8" s="1"/>
  <c r="D46" i="6"/>
  <c r="D73" i="4"/>
  <c r="D73" i="14"/>
  <c r="D73" i="11"/>
  <c r="D73" i="6"/>
  <c r="D46" i="22"/>
  <c r="D46" i="4"/>
  <c r="D46" i="27"/>
  <c r="D74" i="27" s="1"/>
  <c r="D82" i="27" s="1"/>
  <c r="D45" i="36"/>
  <c r="D46" i="36" s="1"/>
  <c r="D73" i="33"/>
  <c r="D46" i="20"/>
  <c r="D72" i="20"/>
  <c r="D73" i="20" s="1"/>
  <c r="D45" i="21"/>
  <c r="D46" i="21" s="1"/>
  <c r="D45" i="18"/>
  <c r="D46" i="18" s="1"/>
  <c r="D45" i="16"/>
  <c r="D46" i="16" s="1"/>
  <c r="D46" i="11"/>
  <c r="D74" i="11" s="1"/>
  <c r="D82" i="11" s="1"/>
  <c r="D57" i="30"/>
  <c r="D74" i="24" l="1"/>
  <c r="D82" i="24" s="1"/>
  <c r="D74" i="4"/>
  <c r="D82" i="4" s="1"/>
  <c r="D74" i="17"/>
  <c r="D82" i="17" s="1"/>
  <c r="D74" i="18"/>
  <c r="D82" i="18" s="1"/>
  <c r="D74" i="26"/>
  <c r="D82" i="26" s="1"/>
  <c r="D74" i="20"/>
  <c r="D82" i="20" s="1"/>
  <c r="D74" i="6"/>
  <c r="D82" i="6" s="1"/>
  <c r="D74" i="13"/>
  <c r="D82" i="13" s="1"/>
  <c r="D74" i="16"/>
  <c r="D82" i="16" s="1"/>
  <c r="D74" i="36"/>
  <c r="D82" i="36" s="1"/>
  <c r="D74" i="21"/>
  <c r="D82" i="21" s="1"/>
  <c r="D74" i="22"/>
  <c r="D82" i="22" s="1"/>
  <c r="D74" i="33"/>
  <c r="D82" i="33" s="1"/>
  <c r="D24" i="1"/>
  <c r="E24" i="1"/>
  <c r="E81" i="26" l="1"/>
  <c r="E72" i="26"/>
  <c r="E53" i="26"/>
  <c r="E73" i="26" s="1"/>
  <c r="E41" i="26"/>
  <c r="E32" i="26"/>
  <c r="E19" i="26"/>
  <c r="E45" i="26" l="1"/>
  <c r="E46" i="26"/>
  <c r="E74" i="26"/>
  <c r="E82" i="26" s="1"/>
  <c r="E81" i="22"/>
  <c r="E72" i="22"/>
  <c r="E53" i="22"/>
  <c r="E41" i="22"/>
  <c r="E32" i="22"/>
  <c r="E45" i="22" s="1"/>
  <c r="E19" i="22"/>
  <c r="E73" i="22" l="1"/>
  <c r="E46" i="22"/>
  <c r="E74" i="22"/>
  <c r="E82" i="22" s="1"/>
  <c r="E81" i="30" l="1"/>
  <c r="E72" i="30"/>
  <c r="E53" i="30"/>
  <c r="E41" i="30"/>
  <c r="E32" i="30"/>
  <c r="E19" i="30"/>
  <c r="E73" i="30" l="1"/>
  <c r="E45" i="30"/>
  <c r="E46" i="30" s="1"/>
  <c r="E74" i="30" l="1"/>
  <c r="E82" i="30" s="1"/>
  <c r="E81" i="13"/>
  <c r="E72" i="13"/>
  <c r="E53" i="13"/>
  <c r="E41" i="13"/>
  <c r="E32" i="13"/>
  <c r="E19" i="13"/>
  <c r="E45" i="13" l="1"/>
  <c r="E46" i="13" s="1"/>
  <c r="E74" i="13" s="1"/>
  <c r="E82" i="13" s="1"/>
  <c r="E73" i="13"/>
  <c r="E81" i="24"/>
  <c r="E72" i="24"/>
  <c r="E53" i="24"/>
  <c r="E41" i="24"/>
  <c r="E32" i="24"/>
  <c r="E19" i="24"/>
  <c r="E45" i="24" l="1"/>
  <c r="E46" i="24" s="1"/>
  <c r="E73" i="24"/>
  <c r="E81" i="4"/>
  <c r="E72" i="4"/>
  <c r="E53" i="4"/>
  <c r="E41" i="4"/>
  <c r="E32" i="4"/>
  <c r="E19" i="4"/>
  <c r="E74" i="24" l="1"/>
  <c r="E82" i="24" s="1"/>
  <c r="E73" i="4"/>
  <c r="E45" i="4"/>
  <c r="E46" i="4" s="1"/>
  <c r="E19" i="18"/>
  <c r="E32" i="18"/>
  <c r="E41" i="18"/>
  <c r="E53" i="18"/>
  <c r="E72" i="18"/>
  <c r="E81" i="18"/>
  <c r="E45" i="18" l="1"/>
  <c r="E73" i="18"/>
  <c r="E74" i="4"/>
  <c r="E82" i="4" s="1"/>
  <c r="E46" i="18"/>
  <c r="E74" i="18" s="1"/>
  <c r="E82" i="18" s="1"/>
  <c r="A77" i="13" l="1"/>
  <c r="A78" i="13" s="1"/>
  <c r="A79" i="13" s="1"/>
  <c r="A80" i="13" s="1"/>
  <c r="A66" i="13"/>
  <c r="A67" i="13" s="1"/>
  <c r="A68" i="13" s="1"/>
  <c r="A70" i="13" s="1"/>
  <c r="A71" i="13" s="1"/>
  <c r="G60" i="13"/>
  <c r="G59" i="13" s="1"/>
  <c r="A49" i="13"/>
  <c r="A51" i="13" s="1"/>
  <c r="A52" i="13" s="1"/>
  <c r="A34" i="13"/>
  <c r="A21" i="13"/>
  <c r="A22" i="13" s="1"/>
  <c r="A12" i="13"/>
  <c r="A13" i="13" s="1"/>
  <c r="A14" i="13" s="1"/>
  <c r="A15" i="13" s="1"/>
  <c r="A17" i="13" s="1"/>
  <c r="A19" i="13" s="1"/>
  <c r="A77" i="30"/>
  <c r="A78" i="30" s="1"/>
  <c r="A79" i="30" s="1"/>
  <c r="A80" i="30" s="1"/>
  <c r="A66" i="30"/>
  <c r="A67" i="30" s="1"/>
  <c r="A68" i="30" s="1"/>
  <c r="A70" i="30" s="1"/>
  <c r="A71" i="30" s="1"/>
  <c r="G60" i="30"/>
  <c r="G59" i="30" s="1"/>
  <c r="A49" i="30"/>
  <c r="A51" i="30" s="1"/>
  <c r="A52" i="30" s="1"/>
  <c r="A34" i="30"/>
  <c r="A21" i="30"/>
  <c r="A22" i="30" s="1"/>
  <c r="A12" i="30"/>
  <c r="A13" i="30" s="1"/>
  <c r="A14" i="30" s="1"/>
  <c r="A15" i="30" s="1"/>
  <c r="A17" i="30" s="1"/>
  <c r="A19" i="30" s="1"/>
  <c r="E81" i="27"/>
  <c r="A77" i="27"/>
  <c r="A78" i="27" s="1"/>
  <c r="A79" i="27" s="1"/>
  <c r="A80" i="27" s="1"/>
  <c r="E72" i="27"/>
  <c r="A66" i="27"/>
  <c r="A67" i="27" s="1"/>
  <c r="A68" i="27" s="1"/>
  <c r="A70" i="27" s="1"/>
  <c r="A71" i="27" s="1"/>
  <c r="G60" i="27"/>
  <c r="G59" i="27" s="1"/>
  <c r="E53" i="27"/>
  <c r="A49" i="27"/>
  <c r="A51" i="27" s="1"/>
  <c r="A52" i="27" s="1"/>
  <c r="E41" i="27"/>
  <c r="A34" i="27"/>
  <c r="E32" i="27"/>
  <c r="E45" i="27" s="1"/>
  <c r="A21" i="27"/>
  <c r="A22" i="27" s="1"/>
  <c r="E19" i="27"/>
  <c r="A12" i="27"/>
  <c r="A13" i="27" s="1"/>
  <c r="A14" i="27" s="1"/>
  <c r="A15" i="27" s="1"/>
  <c r="A17" i="27" s="1"/>
  <c r="A19" i="27" s="1"/>
  <c r="A77" i="26"/>
  <c r="A78" i="26" s="1"/>
  <c r="A79" i="26" s="1"/>
  <c r="A80" i="26" s="1"/>
  <c r="A66" i="26"/>
  <c r="A67" i="26" s="1"/>
  <c r="A68" i="26" s="1"/>
  <c r="A70" i="26" s="1"/>
  <c r="A71" i="26" s="1"/>
  <c r="G60" i="26"/>
  <c r="G59" i="26" s="1"/>
  <c r="A49" i="26"/>
  <c r="A51" i="26" s="1"/>
  <c r="A52" i="26" s="1"/>
  <c r="A34" i="26"/>
  <c r="A21" i="26"/>
  <c r="A22" i="26" s="1"/>
  <c r="A12" i="26"/>
  <c r="A13" i="26" s="1"/>
  <c r="A14" i="26" s="1"/>
  <c r="A15" i="26" s="1"/>
  <c r="A17" i="26" s="1"/>
  <c r="A19" i="26" s="1"/>
  <c r="A77" i="24"/>
  <c r="A78" i="24" s="1"/>
  <c r="A79" i="24" s="1"/>
  <c r="A80" i="24" s="1"/>
  <c r="A66" i="24"/>
  <c r="A67" i="24" s="1"/>
  <c r="A68" i="24" s="1"/>
  <c r="A70" i="24" s="1"/>
  <c r="A71" i="24" s="1"/>
  <c r="A49" i="24"/>
  <c r="A51" i="24" s="1"/>
  <c r="A52" i="24" s="1"/>
  <c r="A34" i="24"/>
  <c r="A21" i="24"/>
  <c r="A22" i="24" s="1"/>
  <c r="A12" i="24"/>
  <c r="A13" i="24" s="1"/>
  <c r="A14" i="24" s="1"/>
  <c r="A15" i="24" s="1"/>
  <c r="A17" i="24" s="1"/>
  <c r="A19" i="24" s="1"/>
  <c r="E81" i="36"/>
  <c r="A77" i="36"/>
  <c r="A78" i="36" s="1"/>
  <c r="A79" i="36" s="1"/>
  <c r="A80" i="36" s="1"/>
  <c r="E72" i="36"/>
  <c r="A67" i="36"/>
  <c r="A68" i="36" s="1"/>
  <c r="A70" i="36" s="1"/>
  <c r="A71" i="36" s="1"/>
  <c r="A66" i="36"/>
  <c r="G60" i="36"/>
  <c r="G59" i="36" s="1"/>
  <c r="E53" i="36"/>
  <c r="A49" i="36"/>
  <c r="A51" i="36" s="1"/>
  <c r="A52" i="36" s="1"/>
  <c r="E41" i="36"/>
  <c r="A34" i="36"/>
  <c r="E32" i="36"/>
  <c r="A21" i="36"/>
  <c r="A22" i="36" s="1"/>
  <c r="E19" i="36"/>
  <c r="A12" i="36"/>
  <c r="A13" i="36" s="1"/>
  <c r="A14" i="36" s="1"/>
  <c r="A15" i="36" s="1"/>
  <c r="A17" i="36" s="1"/>
  <c r="A19" i="36" s="1"/>
  <c r="E81" i="33"/>
  <c r="A77" i="33"/>
  <c r="A78" i="33" s="1"/>
  <c r="A79" i="33" s="1"/>
  <c r="A80" i="33" s="1"/>
  <c r="E72" i="33"/>
  <c r="A66" i="33"/>
  <c r="A67" i="33" s="1"/>
  <c r="A68" i="33" s="1"/>
  <c r="A70" i="33" s="1"/>
  <c r="A71" i="33" s="1"/>
  <c r="G60" i="33"/>
  <c r="G59" i="33" s="1"/>
  <c r="E53" i="33"/>
  <c r="A49" i="33"/>
  <c r="A51" i="33" s="1"/>
  <c r="A52" i="33" s="1"/>
  <c r="E41" i="33"/>
  <c r="A34" i="33"/>
  <c r="E32" i="33"/>
  <c r="A21" i="33"/>
  <c r="A22" i="33" s="1"/>
  <c r="E19" i="33"/>
  <c r="A12" i="33"/>
  <c r="A13" i="33" s="1"/>
  <c r="A14" i="33" s="1"/>
  <c r="A15" i="33" s="1"/>
  <c r="A17" i="33" s="1"/>
  <c r="A19" i="33" s="1"/>
  <c r="E81" i="34"/>
  <c r="A78" i="34"/>
  <c r="A79" i="34" s="1"/>
  <c r="A80" i="34" s="1"/>
  <c r="A77" i="34"/>
  <c r="E72" i="34"/>
  <c r="A66" i="34"/>
  <c r="A67" i="34" s="1"/>
  <c r="A68" i="34" s="1"/>
  <c r="A70" i="34" s="1"/>
  <c r="A71" i="34" s="1"/>
  <c r="G60" i="34"/>
  <c r="G59" i="34" s="1"/>
  <c r="E53" i="34"/>
  <c r="A49" i="34"/>
  <c r="A51" i="34" s="1"/>
  <c r="A52" i="34" s="1"/>
  <c r="E41" i="34"/>
  <c r="A34" i="34"/>
  <c r="E32" i="34"/>
  <c r="E45" i="34" s="1"/>
  <c r="A21" i="34"/>
  <c r="A22" i="34" s="1"/>
  <c r="E19" i="34"/>
  <c r="A12" i="34"/>
  <c r="A13" i="34" s="1"/>
  <c r="A14" i="34" s="1"/>
  <c r="A15" i="34" s="1"/>
  <c r="A17" i="34" s="1"/>
  <c r="A19" i="34" s="1"/>
  <c r="E81" i="20"/>
  <c r="A77" i="20"/>
  <c r="A78" i="20" s="1"/>
  <c r="A79" i="20" s="1"/>
  <c r="A80" i="20" s="1"/>
  <c r="A66" i="20"/>
  <c r="A67" i="20" s="1"/>
  <c r="A68" i="20" s="1"/>
  <c r="A70" i="20" s="1"/>
  <c r="A71" i="20" s="1"/>
  <c r="E63" i="1"/>
  <c r="G60" i="20"/>
  <c r="G59" i="20" s="1"/>
  <c r="E53" i="20"/>
  <c r="A49" i="20"/>
  <c r="A51" i="20" s="1"/>
  <c r="A52" i="20" s="1"/>
  <c r="E41" i="20"/>
  <c r="A34" i="20"/>
  <c r="E32" i="20"/>
  <c r="A21" i="20"/>
  <c r="A22" i="20" s="1"/>
  <c r="E19" i="20"/>
  <c r="A12" i="20"/>
  <c r="A13" i="20" s="1"/>
  <c r="A14" i="20" s="1"/>
  <c r="A15" i="20" s="1"/>
  <c r="A17" i="20" s="1"/>
  <c r="A19" i="20" s="1"/>
  <c r="E81" i="21"/>
  <c r="A77" i="21"/>
  <c r="A78" i="21" s="1"/>
  <c r="A79" i="21" s="1"/>
  <c r="A80" i="21" s="1"/>
  <c r="E72" i="21"/>
  <c r="A66" i="21"/>
  <c r="A67" i="21" s="1"/>
  <c r="A68" i="21" s="1"/>
  <c r="A70" i="21" s="1"/>
  <c r="A71" i="21" s="1"/>
  <c r="G60" i="21"/>
  <c r="G59" i="21" s="1"/>
  <c r="E53" i="21"/>
  <c r="A49" i="21"/>
  <c r="A51" i="21" s="1"/>
  <c r="A52" i="21" s="1"/>
  <c r="E41" i="21"/>
  <c r="A34" i="21"/>
  <c r="E32" i="21"/>
  <c r="E45" i="21" s="1"/>
  <c r="A22" i="21"/>
  <c r="A21" i="21"/>
  <c r="E19" i="21"/>
  <c r="A12" i="21"/>
  <c r="A13" i="21" s="1"/>
  <c r="A14" i="21" s="1"/>
  <c r="A15" i="21" s="1"/>
  <c r="A17" i="21" s="1"/>
  <c r="A19" i="21" s="1"/>
  <c r="A77" i="22"/>
  <c r="A78" i="22" s="1"/>
  <c r="A79" i="22" s="1"/>
  <c r="A80" i="22" s="1"/>
  <c r="A66" i="22"/>
  <c r="A67" i="22" s="1"/>
  <c r="A68" i="22" s="1"/>
  <c r="A70" i="22" s="1"/>
  <c r="A71" i="22" s="1"/>
  <c r="G60" i="22"/>
  <c r="G59" i="22" s="1"/>
  <c r="A49" i="22"/>
  <c r="A51" i="22" s="1"/>
  <c r="A52" i="22" s="1"/>
  <c r="A34" i="22"/>
  <c r="A21" i="22"/>
  <c r="A22" i="22" s="1"/>
  <c r="A12" i="22"/>
  <c r="A13" i="22" s="1"/>
  <c r="A14" i="22" s="1"/>
  <c r="A15" i="22" s="1"/>
  <c r="A17" i="22" s="1"/>
  <c r="A19" i="22" s="1"/>
  <c r="A77" i="18"/>
  <c r="A78" i="18" s="1"/>
  <c r="A79" i="18" s="1"/>
  <c r="A80" i="18" s="1"/>
  <c r="A66" i="18"/>
  <c r="A67" i="18" s="1"/>
  <c r="A68" i="18" s="1"/>
  <c r="A70" i="18" s="1"/>
  <c r="A71" i="18" s="1"/>
  <c r="G60" i="18"/>
  <c r="G59" i="18" s="1"/>
  <c r="A49" i="18"/>
  <c r="A51" i="18" s="1"/>
  <c r="A52" i="18" s="1"/>
  <c r="A34" i="18"/>
  <c r="A21" i="18"/>
  <c r="A22" i="18" s="1"/>
  <c r="A12" i="18"/>
  <c r="A13" i="18" s="1"/>
  <c r="A14" i="18" s="1"/>
  <c r="A15" i="18" s="1"/>
  <c r="A17" i="18" s="1"/>
  <c r="A19" i="18" s="1"/>
  <c r="E81" i="14"/>
  <c r="A77" i="14"/>
  <c r="A78" i="14" s="1"/>
  <c r="A79" i="14" s="1"/>
  <c r="A80" i="14" s="1"/>
  <c r="E72" i="14"/>
  <c r="A66" i="14"/>
  <c r="A67" i="14" s="1"/>
  <c r="A68" i="14" s="1"/>
  <c r="A70" i="14" s="1"/>
  <c r="A71" i="14" s="1"/>
  <c r="G60" i="14"/>
  <c r="G59" i="14" s="1"/>
  <c r="E53" i="14"/>
  <c r="A49" i="14"/>
  <c r="A51" i="14" s="1"/>
  <c r="A52" i="14" s="1"/>
  <c r="E41" i="14"/>
  <c r="A34" i="14"/>
  <c r="E32" i="14"/>
  <c r="A21" i="14"/>
  <c r="A22" i="14" s="1"/>
  <c r="E19" i="14"/>
  <c r="A12" i="14"/>
  <c r="A13" i="14" s="1"/>
  <c r="A14" i="14" s="1"/>
  <c r="A15" i="14" s="1"/>
  <c r="A17" i="14" s="1"/>
  <c r="A19" i="14" s="1"/>
  <c r="E81" i="15"/>
  <c r="A77" i="15"/>
  <c r="A78" i="15" s="1"/>
  <c r="A79" i="15" s="1"/>
  <c r="A80" i="15" s="1"/>
  <c r="E72" i="15"/>
  <c r="A66" i="15"/>
  <c r="A67" i="15" s="1"/>
  <c r="A68" i="15" s="1"/>
  <c r="A70" i="15" s="1"/>
  <c r="A71" i="15" s="1"/>
  <c r="G60" i="15"/>
  <c r="G59" i="15" s="1"/>
  <c r="E53" i="15"/>
  <c r="A49" i="15"/>
  <c r="A51" i="15" s="1"/>
  <c r="A52" i="15" s="1"/>
  <c r="E41" i="15"/>
  <c r="A34" i="15"/>
  <c r="E32" i="15"/>
  <c r="E45" i="15" s="1"/>
  <c r="A22" i="15"/>
  <c r="A21" i="15"/>
  <c r="E19" i="15"/>
  <c r="A12" i="15"/>
  <c r="A13" i="15" s="1"/>
  <c r="A14" i="15" s="1"/>
  <c r="A15" i="15" s="1"/>
  <c r="A17" i="15" s="1"/>
  <c r="A19" i="15" s="1"/>
  <c r="E81" i="16"/>
  <c r="A77" i="16"/>
  <c r="A78" i="16" s="1"/>
  <c r="A79" i="16" s="1"/>
  <c r="A80" i="16" s="1"/>
  <c r="E72" i="16"/>
  <c r="A66" i="16"/>
  <c r="A67" i="16" s="1"/>
  <c r="A68" i="16" s="1"/>
  <c r="A70" i="16" s="1"/>
  <c r="A71" i="16" s="1"/>
  <c r="G60" i="16"/>
  <c r="G59" i="16" s="1"/>
  <c r="E53" i="16"/>
  <c r="A49" i="16"/>
  <c r="A51" i="16" s="1"/>
  <c r="A52" i="16" s="1"/>
  <c r="E41" i="16"/>
  <c r="A34" i="16"/>
  <c r="E32" i="16"/>
  <c r="A21" i="16"/>
  <c r="A22" i="16" s="1"/>
  <c r="E19" i="16"/>
  <c r="A12" i="16"/>
  <c r="A13" i="16" s="1"/>
  <c r="A14" i="16" s="1"/>
  <c r="A15" i="16" s="1"/>
  <c r="A17" i="16" s="1"/>
  <c r="A19" i="16" s="1"/>
  <c r="E81" i="17"/>
  <c r="A77" i="17"/>
  <c r="A78" i="17" s="1"/>
  <c r="A79" i="17" s="1"/>
  <c r="A80" i="17" s="1"/>
  <c r="E72" i="17"/>
  <c r="A66" i="17"/>
  <c r="A67" i="17" s="1"/>
  <c r="A68" i="17" s="1"/>
  <c r="A70" i="17" s="1"/>
  <c r="A71" i="17" s="1"/>
  <c r="G60" i="17"/>
  <c r="G59" i="17" s="1"/>
  <c r="E53" i="17"/>
  <c r="A49" i="17"/>
  <c r="A51" i="17" s="1"/>
  <c r="A52" i="17" s="1"/>
  <c r="E41" i="17"/>
  <c r="A34" i="17"/>
  <c r="E32" i="17"/>
  <c r="A21" i="17"/>
  <c r="A22" i="17" s="1"/>
  <c r="E19" i="17"/>
  <c r="A12" i="17"/>
  <c r="A13" i="17" s="1"/>
  <c r="A14" i="17" s="1"/>
  <c r="A15" i="17" s="1"/>
  <c r="A17" i="17" s="1"/>
  <c r="A19" i="17" s="1"/>
  <c r="E81" i="12"/>
  <c r="A77" i="12"/>
  <c r="A78" i="12" s="1"/>
  <c r="A79" i="12" s="1"/>
  <c r="A80" i="12" s="1"/>
  <c r="E72" i="12"/>
  <c r="A66" i="12"/>
  <c r="A67" i="12" s="1"/>
  <c r="A68" i="12" s="1"/>
  <c r="A70" i="12" s="1"/>
  <c r="A71" i="12" s="1"/>
  <c r="G60" i="12"/>
  <c r="G59" i="12" s="1"/>
  <c r="E53" i="12"/>
  <c r="A49" i="12"/>
  <c r="A51" i="12" s="1"/>
  <c r="A52" i="12" s="1"/>
  <c r="E41" i="12"/>
  <c r="A34" i="12"/>
  <c r="E32" i="12"/>
  <c r="A21" i="12"/>
  <c r="A22" i="12" s="1"/>
  <c r="E19" i="12"/>
  <c r="A12" i="12"/>
  <c r="A13" i="12" s="1"/>
  <c r="A14" i="12" s="1"/>
  <c r="A15" i="12" s="1"/>
  <c r="A17" i="12" s="1"/>
  <c r="A19" i="12" s="1"/>
  <c r="E81" i="11"/>
  <c r="A77" i="11"/>
  <c r="A78" i="11" s="1"/>
  <c r="A79" i="11" s="1"/>
  <c r="A80" i="11" s="1"/>
  <c r="E72" i="11"/>
  <c r="A66" i="11"/>
  <c r="A67" i="11" s="1"/>
  <c r="A68" i="11" s="1"/>
  <c r="A70" i="11" s="1"/>
  <c r="A71" i="11" s="1"/>
  <c r="G60" i="11"/>
  <c r="G59" i="11" s="1"/>
  <c r="E53" i="11"/>
  <c r="A49" i="11"/>
  <c r="A51" i="11" s="1"/>
  <c r="A52" i="11" s="1"/>
  <c r="E41" i="11"/>
  <c r="E45" i="11" s="1"/>
  <c r="A34" i="11"/>
  <c r="E32" i="11"/>
  <c r="A21" i="11"/>
  <c r="A22" i="11" s="1"/>
  <c r="E19" i="11"/>
  <c r="A13" i="11"/>
  <c r="A14" i="11" s="1"/>
  <c r="A15" i="11" s="1"/>
  <c r="A17" i="11" s="1"/>
  <c r="A19" i="11" s="1"/>
  <c r="A12" i="11"/>
  <c r="E81" i="10"/>
  <c r="A77" i="10"/>
  <c r="A78" i="10" s="1"/>
  <c r="A79" i="10" s="1"/>
  <c r="A80" i="10" s="1"/>
  <c r="E72" i="10"/>
  <c r="A66" i="10"/>
  <c r="A67" i="10" s="1"/>
  <c r="A68" i="10" s="1"/>
  <c r="A70" i="10" s="1"/>
  <c r="A71" i="10" s="1"/>
  <c r="E53" i="10"/>
  <c r="A49" i="10"/>
  <c r="A51" i="10" s="1"/>
  <c r="A52" i="10" s="1"/>
  <c r="E41" i="10"/>
  <c r="A34" i="10"/>
  <c r="E32" i="10"/>
  <c r="A21" i="10"/>
  <c r="A22" i="10" s="1"/>
  <c r="E19" i="10"/>
  <c r="A12" i="10"/>
  <c r="A13" i="10" s="1"/>
  <c r="A14" i="10" s="1"/>
  <c r="A15" i="10" s="1"/>
  <c r="A17" i="10" s="1"/>
  <c r="A19" i="10" s="1"/>
  <c r="E81" i="9"/>
  <c r="A77" i="9"/>
  <c r="A78" i="9" s="1"/>
  <c r="A79" i="9" s="1"/>
  <c r="A80" i="9" s="1"/>
  <c r="E72" i="9"/>
  <c r="A66" i="9"/>
  <c r="A67" i="9" s="1"/>
  <c r="A68" i="9" s="1"/>
  <c r="A70" i="9" s="1"/>
  <c r="A71" i="9" s="1"/>
  <c r="E53" i="9"/>
  <c r="A49" i="9"/>
  <c r="A51" i="9" s="1"/>
  <c r="A52" i="9" s="1"/>
  <c r="E41" i="9"/>
  <c r="A34" i="9"/>
  <c r="E32" i="9"/>
  <c r="A21" i="9"/>
  <c r="A22" i="9" s="1"/>
  <c r="E19" i="9"/>
  <c r="A12" i="9"/>
  <c r="A13" i="9" s="1"/>
  <c r="A14" i="9" s="1"/>
  <c r="A15" i="9" s="1"/>
  <c r="A17" i="9" s="1"/>
  <c r="A19" i="9" s="1"/>
  <c r="E81" i="8"/>
  <c r="A77" i="8"/>
  <c r="A78" i="8" s="1"/>
  <c r="A79" i="8" s="1"/>
  <c r="A80" i="8" s="1"/>
  <c r="E72" i="8"/>
  <c r="A66" i="8"/>
  <c r="A67" i="8" s="1"/>
  <c r="A68" i="8" s="1"/>
  <c r="A70" i="8" s="1"/>
  <c r="A71" i="8" s="1"/>
  <c r="G60" i="8"/>
  <c r="G59" i="8" s="1"/>
  <c r="E53" i="8"/>
  <c r="A49" i="8"/>
  <c r="A51" i="8" s="1"/>
  <c r="A52" i="8" s="1"/>
  <c r="E41" i="8"/>
  <c r="A34" i="8"/>
  <c r="E32" i="8"/>
  <c r="A21" i="8"/>
  <c r="A22" i="8" s="1"/>
  <c r="E19" i="8"/>
  <c r="A12" i="8"/>
  <c r="A13" i="8" s="1"/>
  <c r="A14" i="8" s="1"/>
  <c r="A15" i="8" s="1"/>
  <c r="A17" i="8" s="1"/>
  <c r="A19" i="8" s="1"/>
  <c r="E81" i="7"/>
  <c r="A77" i="7"/>
  <c r="A78" i="7" s="1"/>
  <c r="A79" i="7" s="1"/>
  <c r="A80" i="7" s="1"/>
  <c r="E72" i="7"/>
  <c r="A66" i="7"/>
  <c r="A67" i="7" s="1"/>
  <c r="A68" i="7" s="1"/>
  <c r="A70" i="7" s="1"/>
  <c r="A71" i="7" s="1"/>
  <c r="D57" i="1"/>
  <c r="E53" i="7"/>
  <c r="A49" i="7"/>
  <c r="A51" i="7" s="1"/>
  <c r="A52" i="7" s="1"/>
  <c r="E41" i="7"/>
  <c r="A34" i="7"/>
  <c r="E32" i="7"/>
  <c r="A21" i="7"/>
  <c r="A22" i="7" s="1"/>
  <c r="E19" i="7"/>
  <c r="A12" i="7"/>
  <c r="A13" i="7" s="1"/>
  <c r="A14" i="7" s="1"/>
  <c r="A15" i="7" s="1"/>
  <c r="A17" i="7" s="1"/>
  <c r="A19" i="7" s="1"/>
  <c r="E81" i="6"/>
  <c r="A77" i="6"/>
  <c r="A78" i="6" s="1"/>
  <c r="A79" i="6" s="1"/>
  <c r="A80" i="6" s="1"/>
  <c r="E72" i="6"/>
  <c r="A66" i="6"/>
  <c r="A67" i="6" s="1"/>
  <c r="A68" i="6" s="1"/>
  <c r="A70" i="6" s="1"/>
  <c r="A71" i="6" s="1"/>
  <c r="E53" i="6"/>
  <c r="A49" i="6"/>
  <c r="A51" i="6" s="1"/>
  <c r="A52" i="6" s="1"/>
  <c r="E41" i="6"/>
  <c r="A34" i="6"/>
  <c r="E32" i="6"/>
  <c r="A21" i="6"/>
  <c r="A22" i="6" s="1"/>
  <c r="E19" i="6"/>
  <c r="A12" i="6"/>
  <c r="A13" i="6" s="1"/>
  <c r="A14" i="6" s="1"/>
  <c r="A15" i="6" s="1"/>
  <c r="A17" i="6" s="1"/>
  <c r="A19" i="6" s="1"/>
  <c r="A77" i="4"/>
  <c r="A78" i="4" s="1"/>
  <c r="A79" i="4" s="1"/>
  <c r="A80" i="4" s="1"/>
  <c r="A66" i="4"/>
  <c r="A67" i="4" s="1"/>
  <c r="A68" i="4" s="1"/>
  <c r="A70" i="4" s="1"/>
  <c r="A71" i="4" s="1"/>
  <c r="A49" i="4"/>
  <c r="A51" i="4" s="1"/>
  <c r="A52" i="4" s="1"/>
  <c r="A34" i="4"/>
  <c r="A21" i="4"/>
  <c r="A22" i="4" s="1"/>
  <c r="A12" i="4"/>
  <c r="A13" i="4" s="1"/>
  <c r="A14" i="4" s="1"/>
  <c r="A15" i="4" s="1"/>
  <c r="A17" i="4" s="1"/>
  <c r="A19" i="4" s="1"/>
  <c r="E80" i="1"/>
  <c r="D80" i="1"/>
  <c r="E79" i="1"/>
  <c r="D79" i="1"/>
  <c r="E78" i="1"/>
  <c r="D78" i="1"/>
  <c r="E77" i="1"/>
  <c r="D77" i="1"/>
  <c r="A77" i="1"/>
  <c r="A78" i="1" s="1"/>
  <c r="A79" i="1" s="1"/>
  <c r="A80" i="1" s="1"/>
  <c r="E76" i="1"/>
  <c r="E76" i="31" s="1"/>
  <c r="D76" i="1"/>
  <c r="D76" i="31" s="1"/>
  <c r="E71" i="1"/>
  <c r="I71" i="1" s="1"/>
  <c r="D71" i="1"/>
  <c r="E70" i="1"/>
  <c r="E70" i="31" s="1"/>
  <c r="N70" i="1" s="1"/>
  <c r="D70" i="1"/>
  <c r="E68" i="1"/>
  <c r="D68" i="1"/>
  <c r="D68" i="31" s="1"/>
  <c r="M68" i="1" s="1"/>
  <c r="E67" i="1"/>
  <c r="D67" i="1"/>
  <c r="E66" i="1"/>
  <c r="E66" i="31" s="1"/>
  <c r="D66" i="1"/>
  <c r="A66" i="1"/>
  <c r="A67" i="1" s="1"/>
  <c r="A68" i="1" s="1"/>
  <c r="A70" i="1" s="1"/>
  <c r="A71" i="1" s="1"/>
  <c r="E65" i="1"/>
  <c r="E65" i="31" s="1"/>
  <c r="D65" i="1"/>
  <c r="D65" i="31" s="1"/>
  <c r="E64" i="1"/>
  <c r="D64" i="1"/>
  <c r="D63" i="1"/>
  <c r="E62" i="1"/>
  <c r="D62" i="1"/>
  <c r="D62" i="31" s="1"/>
  <c r="M62" i="1" s="1"/>
  <c r="E61" i="1"/>
  <c r="D61" i="1"/>
  <c r="E60" i="1"/>
  <c r="D60" i="1"/>
  <c r="E59" i="1"/>
  <c r="E59" i="31" s="1"/>
  <c r="D59" i="1"/>
  <c r="D59" i="31" s="1"/>
  <c r="E58" i="1"/>
  <c r="E58" i="31" s="1"/>
  <c r="D58" i="1"/>
  <c r="E57" i="1"/>
  <c r="E56" i="1"/>
  <c r="D56" i="1"/>
  <c r="D56" i="31" s="1"/>
  <c r="M56" i="1" s="1"/>
  <c r="E55" i="1"/>
  <c r="D55" i="1"/>
  <c r="D55" i="31" s="1"/>
  <c r="E52" i="1"/>
  <c r="D52" i="1"/>
  <c r="D52" i="31" s="1"/>
  <c r="E51" i="1"/>
  <c r="E51" i="31" s="1"/>
  <c r="D51" i="1"/>
  <c r="E50" i="1"/>
  <c r="D50" i="1"/>
  <c r="D50" i="31" s="1"/>
  <c r="M50" i="1" s="1"/>
  <c r="E49" i="1"/>
  <c r="E49" i="31" s="1"/>
  <c r="D49" i="1"/>
  <c r="A49" i="1"/>
  <c r="A51" i="1" s="1"/>
  <c r="A52" i="1" s="1"/>
  <c r="E44" i="1"/>
  <c r="D44" i="1"/>
  <c r="D44" i="31" s="1"/>
  <c r="M44" i="1" s="1"/>
  <c r="E43" i="1"/>
  <c r="E43" i="31" s="1"/>
  <c r="D43" i="1"/>
  <c r="E42" i="1"/>
  <c r="E42" i="31" s="1"/>
  <c r="N42" i="1" s="1"/>
  <c r="D42" i="1"/>
  <c r="E39" i="1"/>
  <c r="I39" i="1" s="1"/>
  <c r="D39" i="1"/>
  <c r="D39" i="31" s="1"/>
  <c r="E38" i="1"/>
  <c r="D38" i="1"/>
  <c r="E36" i="1"/>
  <c r="D36" i="1"/>
  <c r="E35" i="1"/>
  <c r="I34" i="1" s="1"/>
  <c r="D35" i="1"/>
  <c r="D35" i="31" s="1"/>
  <c r="A34" i="1"/>
  <c r="E33" i="1"/>
  <c r="E33" i="31" s="1"/>
  <c r="N33" i="1" s="1"/>
  <c r="D33" i="1"/>
  <c r="E31" i="1"/>
  <c r="D31" i="1"/>
  <c r="D31" i="31" s="1"/>
  <c r="M31" i="1" s="1"/>
  <c r="E30" i="1"/>
  <c r="E30" i="31" s="1"/>
  <c r="D30" i="1"/>
  <c r="D30" i="31" s="1"/>
  <c r="M30" i="1" s="1"/>
  <c r="E29" i="1"/>
  <c r="D29" i="1"/>
  <c r="D29" i="31" s="1"/>
  <c r="E28" i="1"/>
  <c r="E28" i="31" s="1"/>
  <c r="D28" i="1"/>
  <c r="D28" i="31" s="1"/>
  <c r="E27" i="1"/>
  <c r="D27" i="1"/>
  <c r="D27" i="31" s="1"/>
  <c r="E26" i="1"/>
  <c r="G26" i="1" s="1"/>
  <c r="D26" i="1"/>
  <c r="E25" i="1"/>
  <c r="E25" i="31" s="1"/>
  <c r="D25" i="1"/>
  <c r="D25" i="31" s="1"/>
  <c r="N24" i="1"/>
  <c r="M24" i="1"/>
  <c r="E23" i="1"/>
  <c r="D23" i="1"/>
  <c r="E21" i="1"/>
  <c r="E21" i="31" s="1"/>
  <c r="D21" i="1"/>
  <c r="D21" i="31" s="1"/>
  <c r="A21" i="1"/>
  <c r="A22" i="1" s="1"/>
  <c r="E18" i="1"/>
  <c r="D18" i="1"/>
  <c r="E17" i="1"/>
  <c r="D17" i="1"/>
  <c r="E16" i="1"/>
  <c r="E16" i="31" s="1"/>
  <c r="N16" i="1" s="1"/>
  <c r="D16" i="1"/>
  <c r="D16" i="31" s="1"/>
  <c r="E15" i="1"/>
  <c r="D15" i="1"/>
  <c r="E14" i="1"/>
  <c r="E14" i="31" s="1"/>
  <c r="D14" i="1"/>
  <c r="E13" i="1"/>
  <c r="E13" i="31" s="1"/>
  <c r="D13" i="1"/>
  <c r="D13" i="31" s="1"/>
  <c r="M13" i="1" s="1"/>
  <c r="E12" i="1"/>
  <c r="D12" i="1"/>
  <c r="A12" i="1"/>
  <c r="A13" i="1" s="1"/>
  <c r="A14" i="1" s="1"/>
  <c r="A15" i="1" s="1"/>
  <c r="A17" i="1" s="1"/>
  <c r="A19" i="1" s="1"/>
  <c r="E11" i="1"/>
  <c r="E11" i="31" s="1"/>
  <c r="N11" i="1" s="1"/>
  <c r="D11" i="1"/>
  <c r="D11" i="31" s="1"/>
  <c r="A78" i="31"/>
  <c r="A79" i="31" s="1"/>
  <c r="A80" i="31" s="1"/>
  <c r="A77" i="31"/>
  <c r="D71" i="31"/>
  <c r="M71" i="1" s="1"/>
  <c r="D70" i="31"/>
  <c r="D67" i="31"/>
  <c r="M67" i="1" s="1"/>
  <c r="D66" i="31"/>
  <c r="A66" i="31"/>
  <c r="A67" i="31" s="1"/>
  <c r="A68" i="31" s="1"/>
  <c r="A70" i="31" s="1"/>
  <c r="A71" i="31" s="1"/>
  <c r="D64" i="31"/>
  <c r="D63" i="31"/>
  <c r="D61" i="31"/>
  <c r="M61" i="1" s="1"/>
  <c r="D58" i="31"/>
  <c r="A49" i="31"/>
  <c r="A51" i="31" s="1"/>
  <c r="A52" i="31" s="1"/>
  <c r="D43" i="31"/>
  <c r="D42" i="31"/>
  <c r="D38" i="31"/>
  <c r="D36" i="31"/>
  <c r="A34" i="31"/>
  <c r="D33" i="31"/>
  <c r="M33" i="1" s="1"/>
  <c r="D26" i="31"/>
  <c r="M26" i="1" s="1"/>
  <c r="D23" i="31"/>
  <c r="M23" i="1" s="1"/>
  <c r="A22" i="31"/>
  <c r="A21" i="31"/>
  <c r="D18" i="31"/>
  <c r="D15" i="31"/>
  <c r="M15" i="1" s="1"/>
  <c r="D14" i="31"/>
  <c r="A12" i="31"/>
  <c r="A13" i="31" s="1"/>
  <c r="A14" i="31" s="1"/>
  <c r="A15" i="31" s="1"/>
  <c r="A17" i="31" s="1"/>
  <c r="A19" i="31" s="1"/>
  <c r="E45" i="16" l="1"/>
  <c r="E45" i="8"/>
  <c r="D72" i="31"/>
  <c r="D78" i="31"/>
  <c r="E45" i="6"/>
  <c r="E46" i="6" s="1"/>
  <c r="E45" i="14"/>
  <c r="E46" i="14" s="1"/>
  <c r="E46" i="27"/>
  <c r="E74" i="27" s="1"/>
  <c r="E82" i="27" s="1"/>
  <c r="D77" i="31"/>
  <c r="E45" i="12"/>
  <c r="E45" i="17"/>
  <c r="E46" i="34"/>
  <c r="M14" i="1"/>
  <c r="M66" i="1"/>
  <c r="M70" i="1"/>
  <c r="E73" i="16"/>
  <c r="E73" i="15"/>
  <c r="E45" i="33"/>
  <c r="E46" i="33" s="1"/>
  <c r="D32" i="31"/>
  <c r="E45" i="10"/>
  <c r="E73" i="12"/>
  <c r="E73" i="14"/>
  <c r="E73" i="9"/>
  <c r="E73" i="7"/>
  <c r="E73" i="10"/>
  <c r="E73" i="34"/>
  <c r="E73" i="33"/>
  <c r="E73" i="36"/>
  <c r="E73" i="8"/>
  <c r="E73" i="27"/>
  <c r="E73" i="6"/>
  <c r="E56" i="31"/>
  <c r="N56" i="1" s="1"/>
  <c r="I56" i="1"/>
  <c r="E73" i="11"/>
  <c r="E73" i="17"/>
  <c r="E73" i="21"/>
  <c r="E45" i="9"/>
  <c r="E46" i="9" s="1"/>
  <c r="E45" i="20"/>
  <c r="E46" i="20" s="1"/>
  <c r="E45" i="7"/>
  <c r="E46" i="17"/>
  <c r="E74" i="17" s="1"/>
  <c r="E82" i="17" s="1"/>
  <c r="E46" i="15"/>
  <c r="E74" i="15" s="1"/>
  <c r="E82" i="15" s="1"/>
  <c r="E46" i="11"/>
  <c r="E46" i="16"/>
  <c r="M18" i="1"/>
  <c r="M52" i="1"/>
  <c r="M63" i="1"/>
  <c r="M76" i="1"/>
  <c r="M38" i="1"/>
  <c r="M43" i="1"/>
  <c r="M64" i="1"/>
  <c r="D41" i="31"/>
  <c r="M11" i="1"/>
  <c r="M16" i="1"/>
  <c r="M27" i="1"/>
  <c r="D72" i="1"/>
  <c r="M72" i="1" s="1"/>
  <c r="M58" i="1"/>
  <c r="M35" i="1"/>
  <c r="M39" i="1"/>
  <c r="M65" i="1"/>
  <c r="M25" i="1"/>
  <c r="M28" i="1"/>
  <c r="M59" i="1"/>
  <c r="D19" i="1"/>
  <c r="D32" i="1"/>
  <c r="M36" i="1"/>
  <c r="M42" i="1"/>
  <c r="N14" i="1"/>
  <c r="E46" i="12"/>
  <c r="E74" i="12" s="1"/>
  <c r="E82" i="12" s="1"/>
  <c r="E71" i="31"/>
  <c r="N71" i="1" s="1"/>
  <c r="E31" i="31"/>
  <c r="N31" i="1" s="1"/>
  <c r="I64" i="1"/>
  <c r="E50" i="31"/>
  <c r="N50" i="1" s="1"/>
  <c r="E52" i="31"/>
  <c r="N52" i="1" s="1"/>
  <c r="E57" i="31"/>
  <c r="N57" i="1" s="1"/>
  <c r="I62" i="1"/>
  <c r="E68" i="31"/>
  <c r="N68" i="1" s="1"/>
  <c r="N66" i="1"/>
  <c r="N30" i="1"/>
  <c r="H32" i="1"/>
  <c r="I32" i="1" s="1"/>
  <c r="I36" i="1"/>
  <c r="E45" i="36"/>
  <c r="E46" i="36" s="1"/>
  <c r="E74" i="36" s="1"/>
  <c r="E82" i="36" s="1"/>
  <c r="E64" i="31"/>
  <c r="N64" i="1" s="1"/>
  <c r="E62" i="31"/>
  <c r="N62" i="1" s="1"/>
  <c r="I52" i="1"/>
  <c r="N58" i="1"/>
  <c r="I31" i="1"/>
  <c r="I38" i="1"/>
  <c r="E80" i="31"/>
  <c r="N80" i="1" s="1"/>
  <c r="E38" i="31"/>
  <c r="N38" i="1" s="1"/>
  <c r="E27" i="31"/>
  <c r="N27" i="1" s="1"/>
  <c r="N59" i="1"/>
  <c r="E15" i="31"/>
  <c r="E35" i="31"/>
  <c r="N65" i="1"/>
  <c r="E32" i="1"/>
  <c r="G32" i="1" s="1"/>
  <c r="I25" i="1"/>
  <c r="N76" i="1"/>
  <c r="E79" i="31"/>
  <c r="I33" i="1"/>
  <c r="I40" i="1"/>
  <c r="N43" i="1"/>
  <c r="I65" i="1"/>
  <c r="E12" i="31"/>
  <c r="N12" i="1" s="1"/>
  <c r="E36" i="31"/>
  <c r="N36" i="1" s="1"/>
  <c r="N25" i="1"/>
  <c r="H59" i="1"/>
  <c r="I59" i="1" s="1"/>
  <c r="I68" i="1"/>
  <c r="E17" i="31"/>
  <c r="N17" i="1" s="1"/>
  <c r="E26" i="31"/>
  <c r="N26" i="1" s="1"/>
  <c r="N28" i="1"/>
  <c r="I30" i="1"/>
  <c r="N51" i="1"/>
  <c r="I66" i="1"/>
  <c r="I67" i="1"/>
  <c r="E77" i="31"/>
  <c r="E67" i="31"/>
  <c r="N67" i="1" s="1"/>
  <c r="E18" i="31"/>
  <c r="N18" i="1" s="1"/>
  <c r="E23" i="31"/>
  <c r="N23" i="1" s="1"/>
  <c r="E39" i="31"/>
  <c r="E41" i="1"/>
  <c r="N49" i="1"/>
  <c r="I57" i="1"/>
  <c r="I60" i="1"/>
  <c r="E46" i="7"/>
  <c r="E46" i="8"/>
  <c r="E72" i="1"/>
  <c r="E63" i="31"/>
  <c r="N63" i="1" s="1"/>
  <c r="D57" i="31"/>
  <c r="M57" i="1" s="1"/>
  <c r="D51" i="31"/>
  <c r="M51" i="1" s="1"/>
  <c r="E61" i="31"/>
  <c r="N61" i="1" s="1"/>
  <c r="E19" i="1"/>
  <c r="M21" i="1"/>
  <c r="M29" i="1"/>
  <c r="D53" i="1"/>
  <c r="H78" i="1"/>
  <c r="E81" i="1"/>
  <c r="D12" i="31"/>
  <c r="M12" i="1" s="1"/>
  <c r="E29" i="31"/>
  <c r="E44" i="31"/>
  <c r="N44" i="1" s="1"/>
  <c r="D49" i="31"/>
  <c r="E78" i="31"/>
  <c r="N13" i="1"/>
  <c r="G17" i="1"/>
  <c r="I18" i="1"/>
  <c r="N21" i="1"/>
  <c r="G49" i="1"/>
  <c r="I50" i="1"/>
  <c r="E53" i="1"/>
  <c r="M55" i="1"/>
  <c r="E46" i="10"/>
  <c r="D81" i="1"/>
  <c r="D80" i="31"/>
  <c r="M80" i="1" s="1"/>
  <c r="D17" i="31"/>
  <c r="M17" i="1" s="1"/>
  <c r="E55" i="31"/>
  <c r="D41" i="1"/>
  <c r="I51" i="1"/>
  <c r="I80" i="1"/>
  <c r="E72" i="20"/>
  <c r="E73" i="20" s="1"/>
  <c r="D79" i="31"/>
  <c r="I35" i="1"/>
  <c r="E46" i="21"/>
  <c r="E74" i="14" l="1"/>
  <c r="E82" i="14" s="1"/>
  <c r="D53" i="31"/>
  <c r="D73" i="31" s="1"/>
  <c r="E74" i="8"/>
  <c r="E82" i="8" s="1"/>
  <c r="E74" i="7"/>
  <c r="E82" i="7" s="1"/>
  <c r="E74" i="16"/>
  <c r="E82" i="16" s="1"/>
  <c r="D81" i="31"/>
  <c r="E74" i="11"/>
  <c r="E82" i="11" s="1"/>
  <c r="E74" i="9"/>
  <c r="E82" i="9" s="1"/>
  <c r="E74" i="34"/>
  <c r="E82" i="34" s="1"/>
  <c r="D45" i="31"/>
  <c r="M41" i="1"/>
  <c r="M32" i="1"/>
  <c r="E74" i="21"/>
  <c r="E82" i="21" s="1"/>
  <c r="E74" i="10"/>
  <c r="E82" i="10" s="1"/>
  <c r="E74" i="6"/>
  <c r="E82" i="6" s="1"/>
  <c r="E74" i="33"/>
  <c r="E82" i="33" s="1"/>
  <c r="E74" i="20"/>
  <c r="E82" i="20" s="1"/>
  <c r="M81" i="1"/>
  <c r="E53" i="31"/>
  <c r="N53" i="1" s="1"/>
  <c r="N15" i="1"/>
  <c r="N39" i="1"/>
  <c r="N35" i="1"/>
  <c r="E19" i="31"/>
  <c r="E32" i="31"/>
  <c r="N32" i="1" s="1"/>
  <c r="E81" i="31"/>
  <c r="N81" i="1" s="1"/>
  <c r="I41" i="1"/>
  <c r="E45" i="1"/>
  <c r="E46" i="1" s="1"/>
  <c r="E72" i="31"/>
  <c r="E41" i="31"/>
  <c r="N41" i="1" s="1"/>
  <c r="E73" i="1"/>
  <c r="M49" i="1"/>
  <c r="D45" i="1"/>
  <c r="D19" i="31"/>
  <c r="N29" i="1"/>
  <c r="N55" i="1"/>
  <c r="D73" i="1"/>
  <c r="M53" i="1" l="1"/>
  <c r="M73" i="1"/>
  <c r="N19" i="1"/>
  <c r="E73" i="31"/>
  <c r="N73" i="1" s="1"/>
  <c r="E45" i="31"/>
  <c r="N45" i="1" s="1"/>
  <c r="N72" i="1"/>
  <c r="D46" i="31"/>
  <c r="D74" i="31" s="1"/>
  <c r="M19" i="1"/>
  <c r="M45" i="1"/>
  <c r="D46" i="1"/>
  <c r="E74" i="1"/>
  <c r="E46" i="31" l="1"/>
  <c r="E74" i="31" s="1"/>
  <c r="D74" i="1"/>
  <c r="M46" i="1"/>
  <c r="E82" i="1"/>
  <c r="N74" i="1" l="1"/>
  <c r="N46" i="1"/>
  <c r="D82" i="1"/>
  <c r="M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E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0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1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2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3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4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5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6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7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8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19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<sst xmlns="http://schemas.openxmlformats.org/spreadsheetml/2006/main" count="3488" uniqueCount="151">
  <si>
    <t xml:space="preserve">BILANT </t>
  </si>
  <si>
    <t>Cod 01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</si>
  <si>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</si>
  <si>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</si>
  <si>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</si>
  <si>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</si>
  <si>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</si>
  <si>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</si>
  <si>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</si>
  <si>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A.</t>
  </si>
  <si>
    <t>ACTIVE</t>
  </si>
  <si>
    <t>I.</t>
  </si>
  <si>
    <t>ACTIVE NECURENTE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</si>
  <si>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</si>
  <si>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</si>
  <si>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</si>
  <si>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</si>
  <si>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</si>
  <si>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</si>
  <si>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</si>
  <si>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</si>
  <si>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</si>
  <si>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B.</t>
  </si>
  <si>
    <t>DATORII</t>
  </si>
  <si>
    <t>C.</t>
  </si>
  <si>
    <t>CAPITALURI PROPRII</t>
  </si>
  <si>
    <t>CENTRALIZAT</t>
  </si>
  <si>
    <t>x</t>
  </si>
  <si>
    <t>10</t>
  </si>
  <si>
    <t>22.1</t>
  </si>
  <si>
    <t>61.1</t>
  </si>
  <si>
    <t>63.1</t>
  </si>
  <si>
    <t>73.1</t>
  </si>
  <si>
    <t>Ministerul Justitiei</t>
  </si>
  <si>
    <t>cod 01</t>
  </si>
  <si>
    <t>TOTAL DATORII NECURENTE (rd.52+54+55)</t>
  </si>
  <si>
    <t>TOTAL DATORII CURENTE (rd.60+62+65+70+71+72+73+74+75)</t>
  </si>
  <si>
    <t>33.1</t>
  </si>
  <si>
    <t>35.1</t>
  </si>
  <si>
    <t>41.1</t>
  </si>
  <si>
    <t>lei</t>
  </si>
  <si>
    <t>Sold la inceputul perioadei</t>
  </si>
  <si>
    <t>anexa3</t>
  </si>
  <si>
    <t>anexa4</t>
  </si>
  <si>
    <t>anexa 40</t>
  </si>
  <si>
    <t>cr com curente</t>
  </si>
  <si>
    <t>MINISTERUL  JUSTITIEI</t>
  </si>
  <si>
    <t>.21.1</t>
  </si>
  <si>
    <t>.60.1</t>
  </si>
  <si>
    <t>contributiile rd.63+rd.64 = rd.62</t>
  </si>
  <si>
    <t>anexa 3- rd15 col.3</t>
  </si>
  <si>
    <t>TOTAL ACTIVE NECURENTE                                     (rd.03+04+05+06+07+09)</t>
  </si>
  <si>
    <t>ACTIVE  CURENTE</t>
  </si>
  <si>
    <t>Creanţe curente – sume ce urmează a fi încasate într-o perioadă mai mică de un an-</t>
  </si>
  <si>
    <t>Avansuri acordate (ct.2320000+2340000+4090101+4090102)</t>
  </si>
  <si>
    <t>Total creanţe curente (rd. 21+23+25+27)</t>
  </si>
  <si>
    <t>Conturi la trezorerii şi instituţii de credit :</t>
  </si>
  <si>
    <t xml:space="preserve"> Dobândă de încasat,  avansuri de trezorerie (ct.5180702+5420200) </t>
  </si>
  <si>
    <t>Total disponibilităţi şi alte valori (rd.33+33.1+35+35.1)</t>
  </si>
  <si>
    <t>Dobândă de încasat, alte valori, avansuri de trezorerie                               (ct. 5320400+5180701+5180702)</t>
  </si>
  <si>
    <t>TOTAL ACTIVE CURENTE                 (rd.19+30+31+40+41+41.1+42)</t>
  </si>
  <si>
    <t>TOTAL ACTIVE (rd.15+45)</t>
  </si>
  <si>
    <t xml:space="preserve">DATORII NECURENTE- sume ce urmează a fi  plătite după-o perioadă mai mare de un an </t>
  </si>
  <si>
    <t xml:space="preserve">Datorii comerciale                                                                       (ct.4010200+4030200+4040200+4050200+4620201) </t>
  </si>
  <si>
    <t>Avansuri  primite (ct.4190000)</t>
  </si>
  <si>
    <t xml:space="preserve">Datoriile  instituţiilor publice către bugete </t>
  </si>
  <si>
    <t xml:space="preserve"> Sume datorate bugetului din Fonduri externe nerambursabile    (ct.4550501+4550502+4550503)</t>
  </si>
  <si>
    <t>din care: sume datorate Comisiei Europene / alti donatori (ct.4500200+4500400+4500600+4590000+4620103)</t>
  </si>
  <si>
    <t xml:space="preserve">Pensii, indemnizaţii de şomaj, burse </t>
  </si>
  <si>
    <t>TOTAL DATORII (rd.58+78)</t>
  </si>
  <si>
    <t>TOTAL CAPITALURI PROPRII                                                        (rd.84+85-86+87-88)</t>
  </si>
  <si>
    <t>rd 70 bilant</t>
  </si>
  <si>
    <t>ct de rez</t>
  </si>
  <si>
    <t>Decontări privind încheierea execuției bugetului de stat din anul curent (ct. 4890201)</t>
  </si>
  <si>
    <t>imprumut din excedent - are sold doar la trimestru</t>
  </si>
  <si>
    <t>verif rd.10 a3</t>
  </si>
  <si>
    <t>imprumut din excedent - are sold doar la trimestru - A3</t>
  </si>
  <si>
    <t>Anexa nr.1</t>
  </si>
  <si>
    <t>Contribuţii sociale                                                                        (ct. 4310100+4310200+4310300+4310400+4310500+ 4310600+4310700+4370100+4370200+4370300)</t>
  </si>
  <si>
    <t>verif cu Anexa 40</t>
  </si>
  <si>
    <t>anexa 40 rd.175</t>
  </si>
  <si>
    <t xml:space="preserve">Director </t>
  </si>
  <si>
    <t>Întocmit,</t>
  </si>
  <si>
    <t>Lenuța ETEU</t>
  </si>
  <si>
    <t>Ordonator Principal de Credite</t>
  </si>
  <si>
    <t>Titluri de participare                                                                        (ct. 2600100+2600200+2600300-2960101-2960102-2960103)</t>
  </si>
  <si>
    <t>Creante  comerciale necurente – sume ce urmează a fi încasate după o perioada mai mare de un an                                                (ct. 4110201+4110208+4130200+4610201-4910200-4960200)</t>
  </si>
  <si>
    <t>Decontări privind încheierea execuției bugetului de stat din anul curent (ct. 4890101+4890301)</t>
  </si>
  <si>
    <t xml:space="preserve">Creanţele  bugetului general consolidat                                       (ct. 4630000+4640000+4650100+4650200+4660401+ 4660402+4660500+4660900-4970000) </t>
  </si>
  <si>
    <t>Sume de primit de la Comisia Europeană / alti donatori              (ct. 4500100+4500300+4500501+4500502+4500503+ 4500504+ 4500505+4500700)</t>
  </si>
  <si>
    <t xml:space="preserve">Dobândă de încasat, alte valori, avansuri de trezorerie               (ct. 5180701+5320100+5320200+5320300+5320400+ 5320500+ 5320600+5320800+5420100) </t>
  </si>
  <si>
    <t>Datorii comerciale şi avansuri                                                      (ct. 4010100+4030100+4040100+4050100+ 4080000+ 4190000+ 4620101), din care:</t>
  </si>
  <si>
    <t>ACTIVE NETE = TOTAL ACTIVE  – TOTAL DATORII = CAPITALURI PROPRII                                                                             (rd.80= rd.46-79 = rd.90)</t>
  </si>
  <si>
    <r>
      <t xml:space="preserve">Active fixe necorporale                                                             </t>
    </r>
    <r>
      <rPr>
        <sz val="11"/>
        <rFont val="Arial"/>
        <family val="2"/>
        <charset val="238"/>
      </rPr>
      <t>(ct. 2030000+2050000+2060000+2080100+2080200+ 2330000-2800300-2800500-2800800-2800801-2800809-2900400-2900500-2900800-2900801-2900809-2930100*)</t>
    </r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</si>
  <si>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(ct.2130100+2130200+2130300+2130400+2140000+ 2310000 -</t>
    </r>
    <r>
      <rPr>
        <strike/>
        <sz val="11"/>
        <rFont val="Arial"/>
        <family val="2"/>
        <charset val="238"/>
      </rPr>
      <t>2810300</t>
    </r>
    <r>
      <rPr>
        <sz val="11"/>
        <rFont val="Arial"/>
        <family val="2"/>
        <charset val="238"/>
      </rPr>
      <t>-2810301-2810302-2810303-2810304-2810400-</t>
    </r>
    <r>
      <rPr>
        <strike/>
        <sz val="11"/>
        <rFont val="Arial"/>
        <family val="2"/>
        <charset val="238"/>
      </rPr>
      <t>2910300</t>
    </r>
    <r>
      <rPr>
        <sz val="11"/>
        <rFont val="Arial"/>
        <family val="2"/>
        <charset val="238"/>
      </rPr>
      <t>-2910301-2910302-2910303-2910304-2910400-2930200*)</t>
    </r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</si>
  <si>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</t>
    </r>
    <r>
      <rPr>
        <strike/>
        <sz val="11"/>
        <rFont val="Arial"/>
        <family val="2"/>
        <charset val="238"/>
      </rPr>
      <t>2810200</t>
    </r>
    <r>
      <rPr>
        <sz val="11"/>
        <rFont val="Arial"/>
        <family val="2"/>
        <charset val="238"/>
      </rPr>
      <t>-2810201-2810202-2810203-2810204-2810205-2810206-2810207-2810208-2910100-</t>
    </r>
    <r>
      <rPr>
        <strike/>
        <sz val="11"/>
        <rFont val="Arial"/>
        <family val="2"/>
        <charset val="238"/>
      </rPr>
      <t>2910200</t>
    </r>
    <r>
      <rPr>
        <sz val="11"/>
        <rFont val="Arial"/>
        <family val="2"/>
        <charset val="238"/>
      </rPr>
      <t>-2910201-2910202-2910203-2910204-2910205-2910206-2910207-2910208-2930200)</t>
    </r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</si>
  <si>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</si>
  <si>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r>
      <t xml:space="preserve">Active financiare necurente (investiţii pe termen lung) peste un an                                                                                  </t>
    </r>
    <r>
      <rPr>
        <sz val="11"/>
        <rFont val="Arial"/>
        <family val="2"/>
        <charset val="238"/>
      </rPr>
      <t>(ct.  2600100+2600200+2600300+2650000+2670201+ 2670202+ 2670203+2670204+2670205+2670208-2960101-2960102-2960103-2960200),  din care:</t>
    </r>
  </si>
  <si>
    <r>
      <t xml:space="preserve">Creante necurente – sume ce urmează a fi încasate după o perioada mai mare de un an       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</si>
  <si>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r>
      <t xml:space="preserve">Stocuri    </t>
    </r>
    <r>
      <rPr>
        <sz val="11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/>
        <sz val="11"/>
        <rFont val="Arial"/>
        <family val="2"/>
        <charset val="238"/>
      </rPr>
      <t>3970000</t>
    </r>
    <r>
      <rPr>
        <sz val="11"/>
        <rFont val="Arial"/>
        <family val="2"/>
        <charset val="238"/>
      </rPr>
      <t>-3970100-3970200-3970300-3980000-4420803)</t>
    </r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</si>
  <si>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</si>
  <si>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r>
      <t xml:space="preserve">Creanţe comerciale şi avansuri                                            </t>
    </r>
    <r>
      <rPr>
        <sz val="11"/>
        <rFont val="Arial"/>
        <family val="2"/>
        <charset val="238"/>
      </rPr>
      <t>(ct. 2320000+2340000+4090101+4090102+4110101+ 4110108+ 4130100+4180000+4610101-4910100-4960100),  din care :</t>
    </r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</si>
  <si>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</si>
  <si>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</si>
  <si>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</si>
  <si>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</si>
  <si>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</si>
  <si>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</si>
  <si>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</si>
  <si>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r>
      <t xml:space="preserve">Sume necurente- sume ce urmează a fi  plătite după o perioadă mai mare de un an   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</si>
  <si>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</si>
  <si>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1510201+1510202+1510203+1510204+1510208)</t>
    </r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</si>
  <si>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</si>
  <si>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</si>
  <si>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</si>
  <si>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r>
      <t xml:space="preserve">Împrumuturi pe termen scurt - sume ce urmează a fi  plătite într-o perioadă de până la  un an                    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</si>
  <si>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</si>
  <si>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rFont val="Arial"/>
        <family val="2"/>
        <charset val="238"/>
      </rPr>
      <t>(ct. 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</si>
  <si>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</si>
  <si>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</si>
  <si>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</si>
  <si>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(ct.1000000+1010000+1020101+1020102+1020103+ 1030000+1040101+1040102+1040103+1050100+1050200+ 1050300+1050400+1050500+/-1060000+1320000+1330000) 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</si>
  <si>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</si>
  <si>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</si>
  <si>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</si>
  <si>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</si>
  <si>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t>anexa 40 - rd 337 cu rd 338</t>
  </si>
  <si>
    <t>Of. pr. I</t>
  </si>
  <si>
    <r>
      <t xml:space="preserve">Conturi de disponibilităţi ale Trezoreriei Centrale şi ale trezoreriilor teritoriale                                                                 </t>
    </r>
    <r>
      <rPr>
        <sz val="11"/>
        <rFont val="Arial"/>
        <family val="2"/>
        <charset val="238"/>
      </rPr>
      <t xml:space="preserve">(ct. 5120600+5120601+5160602+5120700+5120901+ 5120902+5121000+5121100+5240100+5240200+5240300+ 5550101+  5550102+5550103 -7700000) </t>
    </r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</si>
  <si>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rFont val="Arial"/>
        <family val="2"/>
        <charset val="238"/>
      </rPr>
      <t>(ct.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</si>
  <si>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</si>
  <si>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Direcția Economică</t>
  </si>
  <si>
    <t>anexa 40, rd.457</t>
  </si>
  <si>
    <t>anexa 40, rd. 431</t>
  </si>
  <si>
    <t>anexa 40, rd.489</t>
  </si>
  <si>
    <t>anexa 40, rd.465</t>
  </si>
  <si>
    <t>anexa 40, rd 471</t>
  </si>
  <si>
    <t>anexa40, rd 478</t>
  </si>
  <si>
    <t>anexa 40, rd.484</t>
  </si>
  <si>
    <t>anexa 40, rd 472</t>
  </si>
  <si>
    <t>anexa 40, rd 409</t>
  </si>
  <si>
    <t>anexa 40, rd.489.5</t>
  </si>
  <si>
    <t>rez reportat</t>
  </si>
  <si>
    <t>OSC</t>
  </si>
  <si>
    <t xml:space="preserve"> </t>
  </si>
  <si>
    <t>01.01.2022</t>
  </si>
  <si>
    <t>31.03.2022</t>
  </si>
  <si>
    <t>Incheiat la data de 31.03.2022</t>
  </si>
  <si>
    <t>ONRC</t>
  </si>
  <si>
    <t>Incheiat la data de 31.12.2022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</si>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</sst>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"/>
  </numFmts>
  <fonts count="5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5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  <font>
      <i/>
      <sz val="11"/>
      <name val="Trebuchet MS"/>
      <family val="2"/>
    </font>
    <font>
      <sz val="11"/>
      <color indexed="17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trike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</font>
    <font>
      <i/>
      <sz val="14"/>
      <name val="Arial"/>
      <family val="2"/>
    </font>
    <font>
      <i/>
      <sz val="12"/>
      <color indexed="12"/>
      <name val="Arial"/>
      <family val="2"/>
    </font>
    <font>
      <i/>
      <sz val="11"/>
      <name val="Arial"/>
      <family val="2"/>
      <charset val="238"/>
    </font>
    <font>
      <i/>
      <sz val="10"/>
      <color indexed="17"/>
      <name val="Arial"/>
      <family val="2"/>
    </font>
    <font>
      <i/>
      <sz val="12"/>
      <color rgb="FF000000"/>
      <name val="Times New Roman"/>
      <family val="1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2"/>
      <color indexed="12"/>
      <name val="Arial"/>
      <family val="2"/>
    </font>
    <font>
      <b/>
      <i/>
      <sz val="12"/>
      <name val="Arial"/>
      <family val="2"/>
    </font>
    <font>
      <i/>
      <sz val="12"/>
      <name val="Trebuchet MS"/>
      <family val="2"/>
    </font>
    <font>
      <sz val="8"/>
      <name val="Trebuchet MS"/>
      <family val="2"/>
    </font>
    <font>
      <b/>
      <sz val="10"/>
      <name val="Trebuchet MS"/>
      <family val="2"/>
    </font>
    <font>
      <sz val="10"/>
      <name val="Arial"/>
      <family val="2"/>
      <charset val="238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1" fillId="0" borderId="0"/>
  </cellStyleXfs>
  <cellXfs count="2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4" fontId="0" fillId="0" borderId="0" xfId="0" applyNumberFormat="1"/>
    <xf numFmtId="0" fontId="1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4" fontId="4" fillId="0" borderId="0" xfId="0" applyNumberFormat="1" applyFont="1"/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10" fillId="0" borderId="0" xfId="0" applyFont="1"/>
    <xf numFmtId="0" fontId="5" fillId="0" borderId="0" xfId="0" applyFont="1"/>
    <xf numFmtId="3" fontId="4" fillId="0" borderId="0" xfId="0" applyNumberFormat="1" applyFont="1"/>
    <xf numFmtId="14" fontId="0" fillId="0" borderId="1" xfId="0" applyNumberForma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right"/>
    </xf>
    <xf numFmtId="3" fontId="24" fillId="0" borderId="1" xfId="0" applyNumberFormat="1" applyFont="1" applyBorder="1" applyAlignment="1">
      <alignment horizontal="center" vertical="center" wrapText="1"/>
    </xf>
    <xf numFmtId="3" fontId="24" fillId="0" borderId="1" xfId="0" quotePrefix="1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right" vertical="center" wrapText="1"/>
    </xf>
    <xf numFmtId="3" fontId="25" fillId="2" borderId="1" xfId="0" applyNumberFormat="1" applyFont="1" applyFill="1" applyBorder="1" applyAlignment="1">
      <alignment horizontal="right" vertical="center" wrapText="1"/>
    </xf>
    <xf numFmtId="3" fontId="25" fillId="4" borderId="1" xfId="0" applyNumberFormat="1" applyFont="1" applyFill="1" applyBorder="1" applyAlignment="1">
      <alignment horizontal="right" vertical="center" wrapText="1"/>
    </xf>
    <xf numFmtId="3" fontId="25" fillId="5" borderId="1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4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0" fillId="4" borderId="1" xfId="0" applyFont="1" applyFill="1" applyBorder="1"/>
    <xf numFmtId="4" fontId="4" fillId="4" borderId="1" xfId="0" applyNumberFormat="1" applyFont="1" applyFill="1" applyBorder="1"/>
    <xf numFmtId="0" fontId="4" fillId="4" borderId="1" xfId="0" applyFont="1" applyFill="1" applyBorder="1"/>
    <xf numFmtId="0" fontId="4" fillId="8" borderId="1" xfId="0" applyFont="1" applyFill="1" applyBorder="1"/>
    <xf numFmtId="4" fontId="4" fillId="8" borderId="1" xfId="0" applyNumberFormat="1" applyFont="1" applyFill="1" applyBorder="1"/>
    <xf numFmtId="0" fontId="4" fillId="3" borderId="1" xfId="0" applyFont="1" applyFill="1" applyBorder="1"/>
    <xf numFmtId="4" fontId="4" fillId="0" borderId="1" xfId="0" applyNumberFormat="1" applyFont="1" applyBorder="1"/>
    <xf numFmtId="0" fontId="4" fillId="2" borderId="1" xfId="0" applyFont="1" applyFill="1" applyBorder="1"/>
    <xf numFmtId="0" fontId="4" fillId="6" borderId="1" xfId="0" applyFont="1" applyFill="1" applyBorder="1"/>
    <xf numFmtId="0" fontId="4" fillId="0" borderId="1" xfId="0" applyFont="1" applyBorder="1"/>
    <xf numFmtId="4" fontId="4" fillId="7" borderId="1" xfId="0" applyNumberFormat="1" applyFont="1" applyFill="1" applyBorder="1"/>
    <xf numFmtId="0" fontId="4" fillId="7" borderId="1" xfId="0" applyFont="1" applyFill="1" applyBorder="1"/>
    <xf numFmtId="0" fontId="28" fillId="0" borderId="0" xfId="0" applyFont="1"/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3" fontId="31" fillId="0" borderId="0" xfId="0" applyNumberFormat="1" applyFont="1" applyAlignment="1">
      <alignment horizontal="right"/>
    </xf>
    <xf numFmtId="3" fontId="31" fillId="0" borderId="1" xfId="0" applyNumberFormat="1" applyFont="1" applyBorder="1" applyAlignment="1">
      <alignment horizontal="center" vertical="center" wrapText="1"/>
    </xf>
    <xf numFmtId="3" fontId="31" fillId="0" borderId="1" xfId="0" quotePrefix="1" applyNumberFormat="1" applyFont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29" fillId="0" borderId="1" xfId="0" quotePrefix="1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right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3" fontId="0" fillId="12" borderId="0" xfId="0" applyNumberFormat="1" applyFill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4" fontId="4" fillId="8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4" fontId="17" fillId="7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3" fontId="32" fillId="10" borderId="1" xfId="0" applyNumberFormat="1" applyFont="1" applyFill="1" applyBorder="1" applyAlignment="1">
      <alignment horizontal="center" vertical="center" wrapText="1"/>
    </xf>
    <xf numFmtId="3" fontId="31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8" borderId="1" xfId="0" applyNumberFormat="1" applyFont="1" applyFill="1" applyBorder="1" applyAlignment="1">
      <alignment horizontal="center"/>
    </xf>
    <xf numFmtId="0" fontId="27" fillId="11" borderId="0" xfId="0" applyFont="1" applyFill="1" applyAlignment="1">
      <alignment horizontal="left" vertical="center" wrapText="1"/>
    </xf>
    <xf numFmtId="0" fontId="28" fillId="11" borderId="0" xfId="0" applyFont="1" applyFill="1" applyAlignment="1">
      <alignment horizontal="left"/>
    </xf>
    <xf numFmtId="0" fontId="28" fillId="11" borderId="1" xfId="0" applyFont="1" applyFill="1" applyBorder="1" applyAlignment="1">
      <alignment vertical="center" wrapText="1"/>
    </xf>
    <xf numFmtId="0" fontId="27" fillId="11" borderId="1" xfId="0" applyFont="1" applyFill="1" applyBorder="1" applyAlignment="1">
      <alignment vertical="center" wrapText="1"/>
    </xf>
    <xf numFmtId="0" fontId="27" fillId="11" borderId="0" xfId="0" applyFont="1" applyFill="1" applyAlignment="1">
      <alignment horizontal="center" vertical="center"/>
    </xf>
    <xf numFmtId="0" fontId="34" fillId="11" borderId="2" xfId="0" applyFont="1" applyFill="1" applyBorder="1" applyAlignment="1">
      <alignment vertical="top" wrapText="1"/>
    </xf>
    <xf numFmtId="0" fontId="33" fillId="11" borderId="2" xfId="0" applyFont="1" applyFill="1" applyBorder="1" applyAlignment="1">
      <alignment vertical="top" wrapText="1"/>
    </xf>
    <xf numFmtId="0" fontId="34" fillId="11" borderId="2" xfId="0" applyFont="1" applyFill="1" applyBorder="1" applyAlignment="1">
      <alignment horizontal="left" vertical="center" wrapText="1"/>
    </xf>
    <xf numFmtId="0" fontId="34" fillId="11" borderId="3" xfId="0" applyFont="1" applyFill="1" applyBorder="1" applyAlignment="1">
      <alignment vertical="top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center" vertical="center" wrapText="1"/>
    </xf>
    <xf numFmtId="0" fontId="34" fillId="11" borderId="1" xfId="0" applyFont="1" applyFill="1" applyBorder="1" applyAlignment="1">
      <alignment vertical="top" wrapText="1"/>
    </xf>
    <xf numFmtId="4" fontId="24" fillId="0" borderId="1" xfId="0" applyNumberFormat="1" applyFont="1" applyBorder="1" applyAlignment="1">
      <alignment horizontal="right" vertical="center" wrapText="1"/>
    </xf>
    <xf numFmtId="0" fontId="37" fillId="11" borderId="2" xfId="0" applyFont="1" applyFill="1" applyBorder="1" applyAlignment="1">
      <alignment vertical="top" wrapText="1"/>
    </xf>
    <xf numFmtId="3" fontId="38" fillId="0" borderId="1" xfId="0" applyNumberFormat="1" applyFont="1" applyBorder="1" applyAlignment="1">
      <alignment horizontal="right" vertical="center" wrapText="1"/>
    </xf>
    <xf numFmtId="164" fontId="39" fillId="0" borderId="0" xfId="0" applyNumberFormat="1" applyFont="1" applyAlignment="1">
      <alignment horizontal="center" vertical="center" wrapText="1"/>
    </xf>
    <xf numFmtId="3" fontId="9" fillId="12" borderId="0" xfId="0" applyNumberFormat="1" applyFont="1" applyFill="1"/>
    <xf numFmtId="0" fontId="40" fillId="11" borderId="2" xfId="0" applyFont="1" applyFill="1" applyBorder="1" applyAlignment="1">
      <alignment vertical="top" wrapText="1"/>
    </xf>
    <xf numFmtId="0" fontId="41" fillId="0" borderId="1" xfId="0" quotePrefix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3" fontId="43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3" fontId="9" fillId="0" borderId="0" xfId="0" applyNumberFormat="1" applyFont="1"/>
    <xf numFmtId="3" fontId="10" fillId="6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0" fontId="45" fillId="11" borderId="2" xfId="0" applyFont="1" applyFill="1" applyBorder="1" applyAlignment="1">
      <alignment vertical="top" wrapText="1"/>
    </xf>
    <xf numFmtId="3" fontId="43" fillId="0" borderId="1" xfId="0" applyNumberFormat="1" applyFont="1" applyBorder="1" applyAlignment="1">
      <alignment horizontal="right" vertical="center" wrapText="1"/>
    </xf>
    <xf numFmtId="164" fontId="46" fillId="0" borderId="0" xfId="0" applyNumberFormat="1" applyFont="1" applyAlignment="1">
      <alignment horizontal="center" vertical="center" wrapText="1"/>
    </xf>
    <xf numFmtId="0" fontId="44" fillId="0" borderId="0" xfId="0" applyFont="1"/>
    <xf numFmtId="3" fontId="47" fillId="6" borderId="1" xfId="0" applyNumberFormat="1" applyFont="1" applyFill="1" applyBorder="1"/>
    <xf numFmtId="3" fontId="47" fillId="6" borderId="1" xfId="0" applyNumberFormat="1" applyFont="1" applyFill="1" applyBorder="1" applyAlignment="1">
      <alignment horizontal="center"/>
    </xf>
    <xf numFmtId="3" fontId="44" fillId="12" borderId="0" xfId="0" applyNumberFormat="1" applyFont="1" applyFill="1"/>
    <xf numFmtId="0" fontId="10" fillId="6" borderId="1" xfId="0" applyFont="1" applyFill="1" applyBorder="1"/>
    <xf numFmtId="0" fontId="27" fillId="0" borderId="0" xfId="0" applyFont="1" applyAlignment="1">
      <alignment horizontal="right" vertical="center"/>
    </xf>
    <xf numFmtId="3" fontId="0" fillId="8" borderId="0" xfId="0" applyNumberFormat="1" applyFill="1"/>
    <xf numFmtId="1" fontId="0" fillId="8" borderId="0" xfId="0" applyNumberFormat="1" applyFill="1"/>
    <xf numFmtId="165" fontId="0" fillId="8" borderId="0" xfId="0" applyNumberFormat="1" applyFill="1"/>
    <xf numFmtId="4" fontId="0" fillId="8" borderId="0" xfId="0" applyNumberFormat="1" applyFill="1"/>
    <xf numFmtId="3" fontId="48" fillId="0" borderId="1" xfId="0" applyNumberFormat="1" applyFont="1" applyBorder="1" applyAlignment="1">
      <alignment horizontal="right" vertical="center" wrapText="1"/>
    </xf>
    <xf numFmtId="4" fontId="24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 vertical="center" wrapText="1"/>
    </xf>
    <xf numFmtId="4" fontId="24" fillId="0" borderId="0" xfId="0" applyNumberFormat="1" applyFont="1" applyAlignment="1">
      <alignment horizontal="righ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1" xfId="0" quotePrefix="1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right" vertical="center" wrapText="1"/>
    </xf>
    <xf numFmtId="4" fontId="25" fillId="2" borderId="1" xfId="0" applyNumberFormat="1" applyFont="1" applyFill="1" applyBorder="1" applyAlignment="1">
      <alignment horizontal="right" vertical="center" wrapText="1"/>
    </xf>
    <xf numFmtId="4" fontId="25" fillId="4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vertical="center" wrapText="1"/>
    </xf>
    <xf numFmtId="4" fontId="25" fillId="5" borderId="1" xfId="0" applyNumberFormat="1" applyFont="1" applyFill="1" applyBorder="1" applyAlignment="1">
      <alignment horizontal="right" vertical="center" wrapText="1"/>
    </xf>
    <xf numFmtId="4" fontId="4" fillId="10" borderId="1" xfId="0" applyNumberFormat="1" applyFont="1" applyFill="1" applyBorder="1" applyAlignment="1">
      <alignment vertical="center"/>
    </xf>
    <xf numFmtId="4" fontId="38" fillId="0" borderId="1" xfId="0" applyNumberFormat="1" applyFont="1" applyBorder="1" applyAlignment="1">
      <alignment horizontal="right" vertical="center" wrapText="1"/>
    </xf>
    <xf numFmtId="4" fontId="24" fillId="10" borderId="1" xfId="0" applyNumberFormat="1" applyFont="1" applyFill="1" applyBorder="1" applyAlignment="1">
      <alignment horizontal="right" vertical="center" wrapText="1"/>
    </xf>
    <xf numFmtId="4" fontId="25" fillId="7" borderId="1" xfId="0" applyNumberFormat="1" applyFont="1" applyFill="1" applyBorder="1" applyAlignment="1">
      <alignment horizontal="right" vertical="center" wrapText="1"/>
    </xf>
    <xf numFmtId="4" fontId="24" fillId="7" borderId="1" xfId="0" applyNumberFormat="1" applyFont="1" applyFill="1" applyBorder="1" applyAlignment="1">
      <alignment vertical="center" wrapText="1"/>
    </xf>
    <xf numFmtId="4" fontId="38" fillId="0" borderId="1" xfId="0" applyNumberFormat="1" applyFont="1" applyBorder="1" applyAlignment="1">
      <alignment vertical="center" wrapText="1"/>
    </xf>
    <xf numFmtId="4" fontId="43" fillId="0" borderId="1" xfId="0" applyNumberFormat="1" applyFont="1" applyBorder="1" applyAlignment="1">
      <alignment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24" fillId="7" borderId="1" xfId="0" applyNumberFormat="1" applyFont="1" applyFill="1" applyBorder="1" applyAlignment="1">
      <alignment horizontal="right" vertical="center" wrapText="1"/>
    </xf>
    <xf numFmtId="4" fontId="10" fillId="0" borderId="0" xfId="0" applyNumberFormat="1" applyFont="1"/>
    <xf numFmtId="4" fontId="5" fillId="0" borderId="0" xfId="0" applyNumberFormat="1" applyFont="1"/>
    <xf numFmtId="4" fontId="10" fillId="4" borderId="1" xfId="0" applyNumberFormat="1" applyFont="1" applyFill="1" applyBorder="1"/>
    <xf numFmtId="4" fontId="4" fillId="3" borderId="1" xfId="0" applyNumberFormat="1" applyFont="1" applyFill="1" applyBorder="1"/>
    <xf numFmtId="4" fontId="4" fillId="2" borderId="1" xfId="0" applyNumberFormat="1" applyFont="1" applyFill="1" applyBorder="1"/>
    <xf numFmtId="4" fontId="17" fillId="7" borderId="1" xfId="0" applyNumberFormat="1" applyFont="1" applyFill="1" applyBorder="1"/>
    <xf numFmtId="4" fontId="13" fillId="9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/>
    <xf numFmtId="4" fontId="47" fillId="6" borderId="1" xfId="0" applyNumberFormat="1" applyFont="1" applyFill="1" applyBorder="1"/>
    <xf numFmtId="4" fontId="10" fillId="6" borderId="1" xfId="0" applyNumberFormat="1" applyFont="1" applyFill="1" applyBorder="1"/>
    <xf numFmtId="4" fontId="4" fillId="6" borderId="1" xfId="0" applyNumberFormat="1" applyFont="1" applyFill="1" applyBorder="1"/>
    <xf numFmtId="4" fontId="23" fillId="0" borderId="0" xfId="0" applyNumberFormat="1" applyFont="1"/>
    <xf numFmtId="4" fontId="4" fillId="7" borderId="1" xfId="0" applyNumberFormat="1" applyFont="1" applyFill="1" applyBorder="1" applyAlignment="1">
      <alignment horizontal="center"/>
    </xf>
    <xf numFmtId="4" fontId="4" fillId="8" borderId="0" xfId="0" applyNumberFormat="1" applyFont="1" applyFill="1"/>
    <xf numFmtId="4" fontId="4" fillId="8" borderId="0" xfId="0" applyNumberFormat="1" applyFont="1" applyFill="1" applyAlignment="1">
      <alignment horizontal="center"/>
    </xf>
    <xf numFmtId="3" fontId="31" fillId="7" borderId="1" xfId="0" applyNumberFormat="1" applyFont="1" applyFill="1" applyBorder="1" applyAlignment="1">
      <alignment horizontal="right" vertical="center" wrapText="1"/>
    </xf>
    <xf numFmtId="4" fontId="9" fillId="0" borderId="0" xfId="0" applyNumberFormat="1" applyFont="1"/>
    <xf numFmtId="0" fontId="49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3" fontId="31" fillId="0" borderId="0" xfId="0" applyNumberFormat="1" applyFont="1"/>
    <xf numFmtId="3" fontId="31" fillId="0" borderId="1" xfId="0" applyNumberFormat="1" applyFont="1" applyBorder="1" applyAlignment="1">
      <alignment vertical="center" wrapText="1"/>
    </xf>
    <xf numFmtId="3" fontId="31" fillId="0" borderId="1" xfId="0" quotePrefix="1" applyNumberFormat="1" applyFont="1" applyBorder="1" applyAlignment="1">
      <alignment vertical="center" wrapText="1"/>
    </xf>
    <xf numFmtId="3" fontId="32" fillId="0" borderId="1" xfId="0" applyNumberFormat="1" applyFont="1" applyBorder="1" applyAlignment="1">
      <alignment vertical="center" wrapText="1"/>
    </xf>
    <xf numFmtId="3" fontId="31" fillId="7" borderId="1" xfId="0" applyNumberFormat="1" applyFont="1" applyFill="1" applyBorder="1" applyAlignment="1">
      <alignment vertical="center" wrapText="1"/>
    </xf>
    <xf numFmtId="3" fontId="48" fillId="0" borderId="1" xfId="0" applyNumberFormat="1" applyFont="1" applyBorder="1" applyAlignment="1">
      <alignment vertical="center" wrapText="1"/>
    </xf>
    <xf numFmtId="3" fontId="31" fillId="10" borderId="1" xfId="0" applyNumberFormat="1" applyFont="1" applyFill="1" applyBorder="1" applyAlignment="1">
      <alignment vertical="center" wrapText="1"/>
    </xf>
    <xf numFmtId="3" fontId="32" fillId="10" borderId="1" xfId="0" applyNumberFormat="1" applyFont="1" applyFill="1" applyBorder="1" applyAlignment="1">
      <alignment vertical="center" wrapText="1"/>
    </xf>
    <xf numFmtId="3" fontId="32" fillId="0" borderId="4" xfId="0" applyNumberFormat="1" applyFont="1" applyBorder="1" applyAlignment="1">
      <alignment vertical="center" wrapText="1"/>
    </xf>
    <xf numFmtId="3" fontId="31" fillId="0" borderId="0" xfId="0" applyNumberFormat="1" applyFont="1" applyAlignment="1">
      <alignment vertical="center" wrapText="1"/>
    </xf>
    <xf numFmtId="0" fontId="51" fillId="0" borderId="0" xfId="1"/>
    <xf numFmtId="0" fontId="52" fillId="0" borderId="0" xfId="1" applyFont="1" applyAlignment="1">
      <alignment horizontal="left" vertical="center" wrapText="1"/>
    </xf>
    <xf numFmtId="0" fontId="52" fillId="0" borderId="0" xfId="1" applyFont="1" applyAlignment="1">
      <alignment horizontal="center" vertical="center" wrapText="1"/>
    </xf>
    <xf numFmtId="0" fontId="53" fillId="0" borderId="0" xfId="1" applyFont="1" applyAlignment="1">
      <alignment vertical="center" wrapText="1"/>
    </xf>
    <xf numFmtId="0" fontId="52" fillId="0" borderId="0" xfId="1" applyFont="1" applyAlignment="1">
      <alignment horizontal="left" vertical="center"/>
    </xf>
    <xf numFmtId="0" fontId="54" fillId="0" borderId="0" xfId="1" applyFont="1" applyAlignment="1">
      <alignment horizontal="center" vertical="center" wrapText="1"/>
    </xf>
    <xf numFmtId="3" fontId="52" fillId="0" borderId="0" xfId="1" applyNumberFormat="1" applyFont="1" applyAlignment="1">
      <alignment vertical="center" wrapText="1"/>
    </xf>
    <xf numFmtId="0" fontId="53" fillId="0" borderId="0" xfId="1" applyFont="1" applyAlignment="1">
      <alignment horizontal="center" vertical="center" wrapText="1"/>
    </xf>
    <xf numFmtId="3" fontId="53" fillId="0" borderId="0" xfId="1" applyNumberFormat="1" applyFont="1"/>
    <xf numFmtId="3" fontId="53" fillId="0" borderId="0" xfId="1" applyNumberFormat="1" applyFont="1" applyAlignment="1">
      <alignment horizontal="center" vertical="center"/>
    </xf>
    <xf numFmtId="3" fontId="53" fillId="0" borderId="0" xfId="1" applyNumberFormat="1" applyFont="1" applyAlignment="1">
      <alignment horizontal="right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2">
    <cellStyle name="Normal" xfId="0" builtinId="0"/>
    <cellStyle name="Normal 2" xfId="1" xr:uid="{651C247E-3435-46B7-86E1-E53F67B0C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%20situatii%20financiare\2.%20bilant%20martie%202022\pentru%20osc%20martie%202022\anexa%2040%20marti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%20situatii%20financiare\2.%20bilant%20martie%202022\pentru%20osc%20martie%202022\Anexa%2003%20fluxuri%20trez%20marti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%20situatii%20financiare\2.%20bilant%20martie%202022\pentru%20osc%20martie%202022\anexa%2004%20fluxuri%20trez%20marti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%20situatii%20financiare\2.%20bilant%20martie%202022\pentru%20osc%20martie%202022\Anexa%2002%20Cont%20rez%20marti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verif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C"/>
      <sheetName val="ANABI"/>
      <sheetName val="ANP"/>
      <sheetName val="ONRC"/>
      <sheetName val="INEC"/>
      <sheetName val="CMDTA"/>
      <sheetName val="Angelescu"/>
    </sheetNames>
    <sheetDataSet>
      <sheetData sheetId="0"/>
      <sheetData sheetId="1">
        <row r="18">
          <cell r="E18">
            <v>0</v>
          </cell>
        </row>
        <row r="20">
          <cell r="E20">
            <v>0</v>
          </cell>
        </row>
        <row r="27">
          <cell r="E27">
            <v>0</v>
          </cell>
        </row>
        <row r="28">
          <cell r="E28">
            <v>0</v>
          </cell>
        </row>
        <row r="57">
          <cell r="E57">
            <v>0</v>
          </cell>
        </row>
        <row r="60">
          <cell r="E60">
            <v>0</v>
          </cell>
        </row>
        <row r="63">
          <cell r="E63">
            <v>0</v>
          </cell>
        </row>
        <row r="83">
          <cell r="E83">
            <v>0</v>
          </cell>
        </row>
        <row r="156">
          <cell r="E156">
            <v>0</v>
          </cell>
        </row>
        <row r="248">
          <cell r="E248">
            <v>0</v>
          </cell>
        </row>
        <row r="256">
          <cell r="E256">
            <v>0</v>
          </cell>
        </row>
        <row r="285">
          <cell r="E285">
            <v>0</v>
          </cell>
        </row>
        <row r="286">
          <cell r="E286">
            <v>0</v>
          </cell>
        </row>
        <row r="351">
          <cell r="E351">
            <v>0</v>
          </cell>
        </row>
        <row r="375">
          <cell r="E375">
            <v>0</v>
          </cell>
        </row>
        <row r="403">
          <cell r="E403">
            <v>0</v>
          </cell>
        </row>
        <row r="411">
          <cell r="E411">
            <v>0</v>
          </cell>
        </row>
        <row r="421">
          <cell r="E421">
            <v>0</v>
          </cell>
        </row>
        <row r="422">
          <cell r="E422">
            <v>0</v>
          </cell>
        </row>
        <row r="430">
          <cell r="E430">
            <v>0</v>
          </cell>
        </row>
        <row r="437">
          <cell r="E437">
            <v>0</v>
          </cell>
        </row>
        <row r="442">
          <cell r="E442">
            <v>0</v>
          </cell>
        </row>
        <row r="451">
          <cell r="E45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3 listare"/>
      <sheetName val="A3 verif"/>
      <sheetName val="TOTAL listare"/>
      <sheetName val="verif"/>
      <sheetName val="Ab"/>
      <sheetName val="Pt"/>
      <sheetName val="Bc"/>
      <sheetName val="Sv"/>
      <sheetName val="Bh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ABI"/>
      <sheetName val="ONRC"/>
      <sheetName val="ANC"/>
      <sheetName val="ANP"/>
      <sheetName val="INEC"/>
      <sheetName val="Angelescu"/>
      <sheetName val="CMDTA"/>
    </sheetNames>
    <sheetDataSet>
      <sheetData sheetId="0"/>
      <sheetData sheetId="1"/>
      <sheetData sheetId="2"/>
      <sheetData sheetId="3">
        <row r="24">
          <cell r="D24">
            <v>0</v>
          </cell>
        </row>
        <row r="32">
          <cell r="F32">
            <v>0</v>
          </cell>
          <cell r="G32">
            <v>199576165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4"/>
      <sheetName val="TOTAL"/>
      <sheetName val="verif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ONRC"/>
      <sheetName val="ANC"/>
      <sheetName val="ANABI"/>
      <sheetName val="ANP"/>
      <sheetName val="INEC"/>
      <sheetName val="Angelescu"/>
      <sheetName val="CMDTA"/>
    </sheetNames>
    <sheetDataSet>
      <sheetData sheetId="0"/>
      <sheetData sheetId="1"/>
      <sheetData sheetId="2">
        <row r="28">
          <cell r="D28">
            <v>111408523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partial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DNP"/>
      <sheetName val="ANABI"/>
      <sheetName val="ANC"/>
      <sheetName val="ANP"/>
      <sheetName val="INEC"/>
      <sheetName val="ONRC"/>
      <sheetName val="CMDTA"/>
      <sheetName val="Angelescu"/>
      <sheetName val="inc"/>
    </sheetNames>
    <sheetDataSet>
      <sheetData sheetId="0"/>
      <sheetData sheetId="1">
        <row r="46">
          <cell r="E4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82"/>
  <sheetViews>
    <sheetView zoomScale="80" zoomScaleNormal="80" workbookViewId="0">
      <selection activeCell="B1" sqref="B1:E1048576"/>
    </sheetView>
  </sheetViews>
  <sheetFormatPr defaultRowHeight="18" x14ac:dyDescent="0.35"/>
  <cols>
    <col min="1" max="1" width="3.85546875" style="78" customWidth="1"/>
    <col min="2" max="2" width="62.7109375" style="123" customWidth="1"/>
    <col min="3" max="3" width="8.28515625" style="78" customWidth="1"/>
    <col min="4" max="4" width="22.85546875" style="85" customWidth="1"/>
    <col min="5" max="5" width="23.7109375" style="85" customWidth="1"/>
    <col min="6" max="17" width="10.7109375" customWidth="1"/>
  </cols>
  <sheetData>
    <row r="1" spans="1:10" ht="24.75" customHeight="1" x14ac:dyDescent="0.35">
      <c r="B1" s="122" t="s">
        <v>46</v>
      </c>
    </row>
    <row r="2" spans="1:10" ht="20.25" customHeight="1" x14ac:dyDescent="0.35">
      <c r="B2" s="123" t="s">
        <v>26</v>
      </c>
    </row>
    <row r="3" spans="1:10" ht="26.65" customHeight="1" x14ac:dyDescent="0.35">
      <c r="E3" s="85" t="s">
        <v>1</v>
      </c>
    </row>
    <row r="4" spans="1:10" ht="18.75" customHeight="1" x14ac:dyDescent="0.3">
      <c r="B4" s="229" t="s">
        <v>0</v>
      </c>
      <c r="C4" s="229"/>
      <c r="D4" s="229"/>
      <c r="E4" s="229"/>
    </row>
    <row r="5" spans="1:10" ht="27.75" customHeight="1" x14ac:dyDescent="0.3">
      <c r="B5" s="229" t="s">
        <v>147</v>
      </c>
      <c r="C5" s="229"/>
      <c r="D5" s="229"/>
      <c r="E5" s="229"/>
    </row>
    <row r="6" spans="1:10" ht="18" customHeight="1" x14ac:dyDescent="0.35">
      <c r="A6" s="78" t="s">
        <v>34</v>
      </c>
      <c r="E6" s="85" t="s">
        <v>40</v>
      </c>
    </row>
    <row r="7" spans="1:10" s="12" customFormat="1" ht="33" customHeight="1" x14ac:dyDescent="0.2">
      <c r="A7" s="79" t="s">
        <v>2</v>
      </c>
      <c r="B7" s="124" t="s">
        <v>3</v>
      </c>
      <c r="C7" s="79" t="s">
        <v>4</v>
      </c>
      <c r="D7" s="86" t="s">
        <v>41</v>
      </c>
      <c r="E7" s="86" t="s">
        <v>5</v>
      </c>
    </row>
    <row r="8" spans="1:10" ht="24" customHeight="1" x14ac:dyDescent="0.2">
      <c r="A8" s="79" t="s">
        <v>6</v>
      </c>
      <c r="B8" s="124" t="s">
        <v>7</v>
      </c>
      <c r="C8" s="79" t="s">
        <v>8</v>
      </c>
      <c r="D8" s="87" t="s">
        <v>145</v>
      </c>
      <c r="E8" s="87" t="s">
        <v>146</v>
      </c>
    </row>
    <row r="9" spans="1:10" ht="18" customHeight="1" x14ac:dyDescent="0.2">
      <c r="A9" s="80" t="s">
        <v>9</v>
      </c>
      <c r="B9" s="125" t="s">
        <v>10</v>
      </c>
      <c r="C9" s="88" t="s">
        <v>13</v>
      </c>
      <c r="D9" s="89" t="s">
        <v>27</v>
      </c>
      <c r="E9" s="89" t="s">
        <v>27</v>
      </c>
    </row>
    <row r="10" spans="1:10" ht="20.25" customHeight="1" x14ac:dyDescent="0.2">
      <c r="A10" s="79" t="s">
        <v>11</v>
      </c>
      <c r="B10" s="125" t="s">
        <v>12</v>
      </c>
      <c r="C10" s="88" t="s">
        <v>14</v>
      </c>
      <c r="D10" s="89" t="s">
        <v>27</v>
      </c>
      <c r="E10" s="89" t="s">
        <v>27</v>
      </c>
    </row>
    <row r="11" spans="1:10" ht="58.9" customHeight="1" x14ac:dyDescent="0.2">
      <c r="A11" s="79">
        <v>1</v>
      </c>
      <c r="B11" s="127" t="s">
        <v>93</v>
      </c>
      <c r="C11" s="88" t="s">
        <v>15</v>
      </c>
      <c r="D11" s="84">
        <f>partial!D11</f>
        <v>111242174</v>
      </c>
      <c r="E11" s="84">
        <f>partial!E11</f>
        <v>77000467</v>
      </c>
      <c r="H11" s="10"/>
      <c r="J11" s="10"/>
    </row>
    <row r="12" spans="1:10" ht="70.150000000000006" customHeight="1" x14ac:dyDescent="0.2">
      <c r="A12" s="79">
        <f>A11+1</f>
        <v>2</v>
      </c>
      <c r="B12" s="127" t="s">
        <v>94</v>
      </c>
      <c r="C12" s="88" t="s">
        <v>16</v>
      </c>
      <c r="D12" s="84">
        <f>partial!D12</f>
        <v>187831466</v>
      </c>
      <c r="E12" s="84">
        <f>partial!E12</f>
        <v>2613432</v>
      </c>
      <c r="H12" s="10"/>
      <c r="J12" s="10"/>
    </row>
    <row r="13" spans="1:10" ht="87.6" customHeight="1" x14ac:dyDescent="0.2">
      <c r="A13" s="79">
        <f>A12+1</f>
        <v>3</v>
      </c>
      <c r="B13" s="127" t="s">
        <v>95</v>
      </c>
      <c r="C13" s="88" t="s">
        <v>17</v>
      </c>
      <c r="D13" s="84">
        <f>partial!D13</f>
        <v>3800181809</v>
      </c>
      <c r="E13" s="84">
        <f>partial!E13</f>
        <v>0</v>
      </c>
      <c r="H13" s="10"/>
      <c r="J13" s="10"/>
    </row>
    <row r="14" spans="1:10" ht="30.4" customHeight="1" x14ac:dyDescent="0.2">
      <c r="A14" s="79">
        <f>A13+1</f>
        <v>4</v>
      </c>
      <c r="B14" s="127" t="s">
        <v>96</v>
      </c>
      <c r="C14" s="88" t="s">
        <v>18</v>
      </c>
      <c r="D14" s="84">
        <f>partial!D14</f>
        <v>156202</v>
      </c>
      <c r="E14" s="84">
        <f>partial!E14</f>
        <v>0</v>
      </c>
      <c r="H14" s="10"/>
      <c r="J14" s="10"/>
    </row>
    <row r="15" spans="1:10" ht="73.5" customHeight="1" x14ac:dyDescent="0.2">
      <c r="A15" s="79">
        <f>A14+1</f>
        <v>5</v>
      </c>
      <c r="B15" s="127" t="s">
        <v>97</v>
      </c>
      <c r="C15" s="88" t="s">
        <v>19</v>
      </c>
      <c r="D15" s="84">
        <f>partial!D15</f>
        <v>17537</v>
      </c>
      <c r="E15" s="84">
        <f>partial!E15</f>
        <v>6344</v>
      </c>
      <c r="H15" s="10"/>
      <c r="J15" s="10"/>
    </row>
    <row r="16" spans="1:10" ht="29.85" customHeight="1" x14ac:dyDescent="0.2">
      <c r="A16" s="81"/>
      <c r="B16" s="128" t="s">
        <v>85</v>
      </c>
      <c r="C16" s="90" t="s">
        <v>20</v>
      </c>
      <c r="D16" s="84">
        <f>partial!D16</f>
        <v>0</v>
      </c>
      <c r="E16" s="84">
        <f>partial!E16</f>
        <v>0</v>
      </c>
      <c r="H16" s="10"/>
      <c r="J16" s="10"/>
    </row>
    <row r="17" spans="1:10" ht="58.9" customHeight="1" x14ac:dyDescent="0.2">
      <c r="A17" s="79">
        <f>A15+1</f>
        <v>6</v>
      </c>
      <c r="B17" s="127" t="s">
        <v>98</v>
      </c>
      <c r="C17" s="88" t="s">
        <v>21</v>
      </c>
      <c r="D17" s="84">
        <f>partial!D17</f>
        <v>18270609</v>
      </c>
      <c r="E17" s="84">
        <f>partial!E17</f>
        <v>0</v>
      </c>
      <c r="G17" s="10"/>
      <c r="H17" s="10"/>
      <c r="J17" s="10"/>
    </row>
    <row r="18" spans="1:10" ht="44.1" customHeight="1" x14ac:dyDescent="0.2">
      <c r="A18" s="81"/>
      <c r="B18" s="128" t="s">
        <v>86</v>
      </c>
      <c r="C18" s="90" t="s">
        <v>28</v>
      </c>
      <c r="D18" s="84">
        <f>partial!D18</f>
        <v>5650212</v>
      </c>
      <c r="E18" s="84">
        <f>partial!E18</f>
        <v>0</v>
      </c>
      <c r="H18" s="10"/>
      <c r="J18" s="10"/>
    </row>
    <row r="19" spans="1:10" s="6" customFormat="1" ht="41.25" customHeight="1" x14ac:dyDescent="0.2">
      <c r="A19" s="80">
        <f>A17+1</f>
        <v>7</v>
      </c>
      <c r="B19" s="127" t="s">
        <v>51</v>
      </c>
      <c r="C19" s="91">
        <v>15</v>
      </c>
      <c r="D19" s="92">
        <f>D11+D12+D13+D14+D15+D17</f>
        <v>4117699797</v>
      </c>
      <c r="E19" s="92">
        <f>E11+E12+E13+E14+E15+E17</f>
        <v>79620243</v>
      </c>
      <c r="H19" s="10"/>
      <c r="J19" s="10"/>
    </row>
    <row r="20" spans="1:10" ht="20.25" customHeight="1" x14ac:dyDescent="0.2">
      <c r="A20" s="79"/>
      <c r="B20" s="127" t="s">
        <v>52</v>
      </c>
      <c r="C20" s="79">
        <v>18</v>
      </c>
      <c r="D20" s="89" t="s">
        <v>27</v>
      </c>
      <c r="E20" s="89" t="s">
        <v>27</v>
      </c>
      <c r="H20" s="10"/>
      <c r="J20" s="10"/>
    </row>
    <row r="21" spans="1:10" ht="120.4" customHeight="1" x14ac:dyDescent="0.2">
      <c r="A21" s="79">
        <f>A20+1</f>
        <v>1</v>
      </c>
      <c r="B21" s="127" t="s">
        <v>99</v>
      </c>
      <c r="C21" s="88">
        <v>19</v>
      </c>
      <c r="D21" s="84">
        <f>partial!D21</f>
        <v>282977713</v>
      </c>
      <c r="E21" s="84">
        <f>partial!E21</f>
        <v>11501591</v>
      </c>
      <c r="H21" s="10"/>
      <c r="J21" s="10"/>
    </row>
    <row r="22" spans="1:10" ht="33.75" customHeight="1" x14ac:dyDescent="0.2">
      <c r="A22" s="79">
        <f>A21+1</f>
        <v>2</v>
      </c>
      <c r="B22" s="127" t="s">
        <v>53</v>
      </c>
      <c r="C22" s="91">
        <v>20</v>
      </c>
      <c r="D22" s="89" t="s">
        <v>27</v>
      </c>
      <c r="E22" s="89" t="s">
        <v>27</v>
      </c>
      <c r="H22" s="10"/>
      <c r="J22" s="10"/>
    </row>
    <row r="23" spans="1:10" ht="72.75" customHeight="1" x14ac:dyDescent="0.2">
      <c r="A23" s="79"/>
      <c r="B23" s="127" t="s">
        <v>100</v>
      </c>
      <c r="C23" s="79">
        <v>21</v>
      </c>
      <c r="D23" s="84">
        <f>partial!D23</f>
        <v>54267673</v>
      </c>
      <c r="E23" s="84">
        <f>partial!E23</f>
        <v>1326841</v>
      </c>
      <c r="H23" s="10"/>
      <c r="J23" s="10"/>
    </row>
    <row r="24" spans="1:10" ht="38.25" customHeight="1" x14ac:dyDescent="0.2">
      <c r="A24" s="79"/>
      <c r="B24" s="127" t="s">
        <v>87</v>
      </c>
      <c r="C24" s="93" t="s">
        <v>47</v>
      </c>
      <c r="D24" s="203"/>
      <c r="E24" s="203"/>
      <c r="H24" s="10"/>
      <c r="J24" s="10"/>
    </row>
    <row r="25" spans="1:10" ht="51" customHeight="1" x14ac:dyDescent="0.2">
      <c r="A25" s="79"/>
      <c r="B25" s="127" t="s">
        <v>101</v>
      </c>
      <c r="C25" s="79">
        <v>22</v>
      </c>
      <c r="D25" s="84">
        <f>partial!D25</f>
        <v>20933708</v>
      </c>
      <c r="E25" s="84">
        <f>partial!E25</f>
        <v>45553</v>
      </c>
      <c r="H25" s="10"/>
      <c r="J25" s="10"/>
    </row>
    <row r="26" spans="1:10" ht="27.2" customHeight="1" x14ac:dyDescent="0.2">
      <c r="A26" s="79"/>
      <c r="B26" s="128" t="s">
        <v>54</v>
      </c>
      <c r="C26" s="88" t="s">
        <v>29</v>
      </c>
      <c r="D26" s="84">
        <f>partial!D26</f>
        <v>7736845</v>
      </c>
      <c r="E26" s="84">
        <f>partial!E26</f>
        <v>6399</v>
      </c>
      <c r="H26" s="10"/>
      <c r="J26" s="10"/>
    </row>
    <row r="27" spans="1:10" ht="99.2" customHeight="1" x14ac:dyDescent="0.2">
      <c r="A27" s="79"/>
      <c r="B27" s="127" t="s">
        <v>102</v>
      </c>
      <c r="C27" s="79">
        <v>23</v>
      </c>
      <c r="D27" s="84">
        <f>partial!D27</f>
        <v>1655543</v>
      </c>
      <c r="E27" s="84">
        <f>partial!E27</f>
        <v>0</v>
      </c>
      <c r="H27" s="10"/>
      <c r="J27" s="10"/>
    </row>
    <row r="28" spans="1:10" ht="44.1" customHeight="1" x14ac:dyDescent="0.2">
      <c r="A28" s="79"/>
      <c r="B28" s="128" t="s">
        <v>88</v>
      </c>
      <c r="C28" s="79">
        <v>24</v>
      </c>
      <c r="D28" s="84">
        <f>partial!D28</f>
        <v>0</v>
      </c>
      <c r="E28" s="84">
        <f>partial!E28</f>
        <v>0</v>
      </c>
      <c r="H28" s="10"/>
      <c r="J28" s="10"/>
    </row>
    <row r="29" spans="1:10" ht="84.75" customHeight="1" x14ac:dyDescent="0.2">
      <c r="A29" s="79"/>
      <c r="B29" s="127" t="s">
        <v>103</v>
      </c>
      <c r="C29" s="79">
        <v>25</v>
      </c>
      <c r="D29" s="84">
        <f>partial!D29</f>
        <v>64614058</v>
      </c>
      <c r="E29" s="84">
        <f>partial!E29</f>
        <v>0</v>
      </c>
      <c r="H29" s="10"/>
      <c r="J29" s="10"/>
    </row>
    <row r="30" spans="1:10" ht="48.4" customHeight="1" x14ac:dyDescent="0.2">
      <c r="A30" s="79"/>
      <c r="B30" s="128" t="s">
        <v>89</v>
      </c>
      <c r="C30" s="81">
        <v>26</v>
      </c>
      <c r="D30" s="162">
        <f>partial!D30</f>
        <v>226539</v>
      </c>
      <c r="E30" s="162">
        <f>partial!E30</f>
        <v>0</v>
      </c>
      <c r="H30" s="10"/>
      <c r="J30" s="10"/>
    </row>
    <row r="31" spans="1:10" ht="89.65" customHeight="1" x14ac:dyDescent="0.2">
      <c r="A31" s="79"/>
      <c r="B31" s="127" t="s">
        <v>104</v>
      </c>
      <c r="C31" s="79">
        <v>27</v>
      </c>
      <c r="D31" s="84">
        <f>partial!D31</f>
        <v>0</v>
      </c>
      <c r="E31" s="84">
        <f>partial!E31</f>
        <v>0</v>
      </c>
      <c r="H31" s="10"/>
      <c r="J31" s="10"/>
    </row>
    <row r="32" spans="1:10" ht="24.75" customHeight="1" x14ac:dyDescent="0.2">
      <c r="A32" s="79"/>
      <c r="B32" s="127" t="s">
        <v>55</v>
      </c>
      <c r="C32" s="80">
        <v>30</v>
      </c>
      <c r="D32" s="92">
        <f>D23+D27+D29+D31</f>
        <v>120537274</v>
      </c>
      <c r="E32" s="92">
        <f>E23+E27+E29+E31</f>
        <v>1326841</v>
      </c>
      <c r="G32" s="10"/>
      <c r="H32" s="10"/>
      <c r="J32" s="10"/>
    </row>
    <row r="33" spans="1:10" ht="25.5" customHeight="1" x14ac:dyDescent="0.2">
      <c r="A33" s="79">
        <v>3</v>
      </c>
      <c r="B33" s="127" t="s">
        <v>105</v>
      </c>
      <c r="C33" s="80">
        <v>31</v>
      </c>
      <c r="D33" s="84">
        <f>partial!D33</f>
        <v>0</v>
      </c>
      <c r="E33" s="84">
        <f>partial!E33</f>
        <v>0</v>
      </c>
      <c r="H33" s="10"/>
      <c r="J33" s="10"/>
    </row>
    <row r="34" spans="1:10" ht="24" customHeight="1" x14ac:dyDescent="0.2">
      <c r="A34" s="79">
        <f>A33+1</f>
        <v>4</v>
      </c>
      <c r="B34" s="127" t="s">
        <v>56</v>
      </c>
      <c r="C34" s="80">
        <v>32</v>
      </c>
      <c r="D34" s="89" t="s">
        <v>27</v>
      </c>
      <c r="E34" s="89" t="s">
        <v>27</v>
      </c>
      <c r="H34" s="10"/>
      <c r="J34" s="10"/>
    </row>
    <row r="35" spans="1:10" ht="168.4" customHeight="1" x14ac:dyDescent="0.2">
      <c r="A35" s="79"/>
      <c r="B35" s="127" t="s">
        <v>106</v>
      </c>
      <c r="C35" s="79">
        <v>33</v>
      </c>
      <c r="D35" s="84">
        <f>partial!D35</f>
        <v>199576165</v>
      </c>
      <c r="E35" s="84">
        <f>partial!E35</f>
        <v>7903566</v>
      </c>
      <c r="H35" s="10"/>
      <c r="J35" s="10"/>
    </row>
    <row r="36" spans="1:10" ht="45.75" customHeight="1" x14ac:dyDescent="0.2">
      <c r="A36" s="79"/>
      <c r="B36" s="128" t="s">
        <v>90</v>
      </c>
      <c r="C36" s="88" t="s">
        <v>37</v>
      </c>
      <c r="D36" s="84">
        <f>partial!D36</f>
        <v>745636</v>
      </c>
      <c r="E36" s="84">
        <f>partial!E36</f>
        <v>0</v>
      </c>
      <c r="H36" s="10"/>
      <c r="J36" s="10"/>
    </row>
    <row r="37" spans="1:10" ht="21.75" customHeight="1" x14ac:dyDescent="0.2">
      <c r="A37" s="79"/>
      <c r="B37" s="127" t="s">
        <v>107</v>
      </c>
      <c r="C37" s="79">
        <v>34</v>
      </c>
      <c r="D37" s="89" t="s">
        <v>27</v>
      </c>
      <c r="E37" s="89" t="s">
        <v>27</v>
      </c>
      <c r="H37" s="10"/>
      <c r="J37" s="10"/>
    </row>
    <row r="38" spans="1:10" ht="112.9" customHeight="1" x14ac:dyDescent="0.2">
      <c r="A38" s="79"/>
      <c r="B38" s="127" t="s">
        <v>130</v>
      </c>
      <c r="C38" s="79">
        <v>35</v>
      </c>
      <c r="D38" s="84">
        <f>partial!D38</f>
        <v>111408523</v>
      </c>
      <c r="E38" s="84">
        <f>partial!E38</f>
        <v>656865</v>
      </c>
      <c r="H38" s="10"/>
      <c r="J38" s="10"/>
    </row>
    <row r="39" spans="1:10" ht="33.75" customHeight="1" x14ac:dyDescent="0.2">
      <c r="A39" s="79"/>
      <c r="B39" s="128" t="s">
        <v>57</v>
      </c>
      <c r="C39" s="88" t="s">
        <v>38</v>
      </c>
      <c r="D39" s="84">
        <f>partial!D39</f>
        <v>0</v>
      </c>
      <c r="E39" s="84">
        <f>partial!E39</f>
        <v>0</v>
      </c>
      <c r="H39" s="10"/>
      <c r="J39" s="10"/>
    </row>
    <row r="40" spans="1:10" ht="24" customHeight="1" x14ac:dyDescent="0.2">
      <c r="A40" s="79"/>
      <c r="B40" s="127" t="s">
        <v>107</v>
      </c>
      <c r="C40" s="79">
        <v>36</v>
      </c>
      <c r="D40" s="89" t="s">
        <v>27</v>
      </c>
      <c r="E40" s="89" t="s">
        <v>27</v>
      </c>
      <c r="H40" s="10"/>
      <c r="J40" s="10"/>
    </row>
    <row r="41" spans="1:10" ht="24" customHeight="1" x14ac:dyDescent="0.2">
      <c r="A41" s="79"/>
      <c r="B41" s="127" t="s">
        <v>58</v>
      </c>
      <c r="C41" s="80">
        <v>40</v>
      </c>
      <c r="D41" s="92">
        <f>D35+D38+D36+D39</f>
        <v>311730324</v>
      </c>
      <c r="E41" s="92">
        <f>E35+E38+E36+E39</f>
        <v>8560431</v>
      </c>
      <c r="H41" s="10"/>
      <c r="J41" s="10"/>
    </row>
    <row r="42" spans="1:10" ht="80.099999999999994" customHeight="1" x14ac:dyDescent="0.2">
      <c r="A42" s="79">
        <v>5</v>
      </c>
      <c r="B42" s="127" t="s">
        <v>128</v>
      </c>
      <c r="C42" s="80">
        <v>41</v>
      </c>
      <c r="D42" s="84">
        <f>partial!D42</f>
        <v>0</v>
      </c>
      <c r="E42" s="84">
        <f>partial!E42</f>
        <v>0</v>
      </c>
      <c r="H42" s="10"/>
      <c r="J42" s="10"/>
    </row>
    <row r="43" spans="1:10" ht="35.65" customHeight="1" x14ac:dyDescent="0.2">
      <c r="A43" s="79"/>
      <c r="B43" s="128" t="s">
        <v>59</v>
      </c>
      <c r="C43" s="91" t="s">
        <v>39</v>
      </c>
      <c r="D43" s="84">
        <f>partial!D43</f>
        <v>0</v>
      </c>
      <c r="E43" s="84">
        <f>partial!E43</f>
        <v>0</v>
      </c>
      <c r="H43" s="10"/>
      <c r="J43" s="10"/>
    </row>
    <row r="44" spans="1:10" ht="24.75" customHeight="1" x14ac:dyDescent="0.2">
      <c r="A44" s="79">
        <v>6</v>
      </c>
      <c r="B44" s="127" t="s">
        <v>108</v>
      </c>
      <c r="C44" s="79">
        <v>42</v>
      </c>
      <c r="D44" s="84">
        <f>partial!D44</f>
        <v>800565</v>
      </c>
      <c r="E44" s="84">
        <f>partial!E44</f>
        <v>69636</v>
      </c>
      <c r="H44" s="10"/>
      <c r="J44" s="10"/>
    </row>
    <row r="45" spans="1:10" ht="29.25" customHeight="1" x14ac:dyDescent="0.2">
      <c r="A45" s="80">
        <v>7</v>
      </c>
      <c r="B45" s="127" t="s">
        <v>60</v>
      </c>
      <c r="C45" s="80">
        <v>45</v>
      </c>
      <c r="D45" s="92">
        <f>D21+D32+D33+D41+D42+D44+D43</f>
        <v>716045876</v>
      </c>
      <c r="E45" s="92">
        <f>E21+E32+E33+E41+E42+E44+E43</f>
        <v>21458499</v>
      </c>
      <c r="H45" s="10"/>
      <c r="J45" s="10"/>
    </row>
    <row r="46" spans="1:10" ht="24" customHeight="1" x14ac:dyDescent="0.2">
      <c r="A46" s="79">
        <v>8</v>
      </c>
      <c r="B46" s="127" t="s">
        <v>61</v>
      </c>
      <c r="C46" s="80">
        <v>46</v>
      </c>
      <c r="D46" s="92">
        <f>D19+D45</f>
        <v>4833745673</v>
      </c>
      <c r="E46" s="92">
        <f>E19+E45</f>
        <v>101078742</v>
      </c>
      <c r="H46" s="10"/>
      <c r="J46" s="10"/>
    </row>
    <row r="47" spans="1:10" ht="20.25" customHeight="1" x14ac:dyDescent="0.2">
      <c r="A47" s="80" t="s">
        <v>22</v>
      </c>
      <c r="B47" s="127" t="s">
        <v>23</v>
      </c>
      <c r="C47" s="79">
        <v>50</v>
      </c>
      <c r="D47" s="89" t="s">
        <v>27</v>
      </c>
      <c r="E47" s="89" t="s">
        <v>27</v>
      </c>
      <c r="H47" s="10"/>
      <c r="J47" s="10"/>
    </row>
    <row r="48" spans="1:10" ht="38.25" customHeight="1" x14ac:dyDescent="0.2">
      <c r="A48" s="79"/>
      <c r="B48" s="127" t="s">
        <v>62</v>
      </c>
      <c r="C48" s="79">
        <v>51</v>
      </c>
      <c r="D48" s="89" t="s">
        <v>27</v>
      </c>
      <c r="E48" s="89" t="s">
        <v>27</v>
      </c>
      <c r="H48" s="10"/>
      <c r="J48" s="10"/>
    </row>
    <row r="49" spans="1:10" ht="65.849999999999994" customHeight="1" x14ac:dyDescent="0.2">
      <c r="A49" s="79">
        <f>A48+1</f>
        <v>1</v>
      </c>
      <c r="B49" s="127" t="s">
        <v>109</v>
      </c>
      <c r="C49" s="79">
        <v>52</v>
      </c>
      <c r="D49" s="84">
        <f>partial!D49</f>
        <v>16974491</v>
      </c>
      <c r="E49" s="84">
        <f>partial!E49</f>
        <v>0</v>
      </c>
      <c r="H49" s="10"/>
      <c r="J49" s="10"/>
    </row>
    <row r="50" spans="1:10" ht="33.75" customHeight="1" x14ac:dyDescent="0.2">
      <c r="A50" s="79"/>
      <c r="B50" s="128" t="s">
        <v>63</v>
      </c>
      <c r="C50" s="79">
        <v>53</v>
      </c>
      <c r="D50" s="84">
        <f>partial!D50</f>
        <v>12773386</v>
      </c>
      <c r="E50" s="84">
        <f>partial!E50</f>
        <v>0</v>
      </c>
      <c r="H50" s="10"/>
      <c r="J50" s="10"/>
    </row>
    <row r="51" spans="1:10" ht="62.65" customHeight="1" x14ac:dyDescent="0.2">
      <c r="A51" s="79">
        <f>A49+1</f>
        <v>2</v>
      </c>
      <c r="B51" s="127" t="s">
        <v>110</v>
      </c>
      <c r="C51" s="79">
        <v>54</v>
      </c>
      <c r="D51" s="84">
        <f>partial!D51</f>
        <v>9047</v>
      </c>
      <c r="E51" s="84">
        <f>partial!E51</f>
        <v>0</v>
      </c>
      <c r="H51" s="10"/>
      <c r="J51" s="10"/>
    </row>
    <row r="52" spans="1:10" s="21" customFormat="1" ht="34.5" customHeight="1" x14ac:dyDescent="0.2">
      <c r="A52" s="79">
        <f>A51+1</f>
        <v>3</v>
      </c>
      <c r="B52" s="127" t="s">
        <v>111</v>
      </c>
      <c r="C52" s="79">
        <v>55</v>
      </c>
      <c r="D52" s="84">
        <f>partial!D52</f>
        <v>2088528823</v>
      </c>
      <c r="E52" s="84">
        <f>partial!E52</f>
        <v>1101164</v>
      </c>
      <c r="H52" s="10"/>
      <c r="J52" s="10"/>
    </row>
    <row r="53" spans="1:10" ht="23.1" customHeight="1" x14ac:dyDescent="0.2">
      <c r="A53" s="80"/>
      <c r="B53" s="127" t="s">
        <v>35</v>
      </c>
      <c r="C53" s="80">
        <v>58</v>
      </c>
      <c r="D53" s="92">
        <f>D49+D51+D52</f>
        <v>2105512361</v>
      </c>
      <c r="E53" s="92">
        <f>E49+E51+E52</f>
        <v>1101164</v>
      </c>
      <c r="H53" s="10"/>
      <c r="J53" s="10"/>
    </row>
    <row r="54" spans="1:10" ht="36" customHeight="1" x14ac:dyDescent="0.2">
      <c r="A54" s="79"/>
      <c r="B54" s="127" t="s">
        <v>112</v>
      </c>
      <c r="C54" s="80">
        <v>59</v>
      </c>
      <c r="D54" s="89" t="s">
        <v>27</v>
      </c>
      <c r="E54" s="89" t="s">
        <v>27</v>
      </c>
      <c r="H54" s="10"/>
      <c r="J54" s="10"/>
    </row>
    <row r="55" spans="1:10" ht="74.099999999999994" customHeight="1" x14ac:dyDescent="0.2">
      <c r="A55" s="79">
        <v>1</v>
      </c>
      <c r="B55" s="127" t="s">
        <v>113</v>
      </c>
      <c r="C55" s="79">
        <v>60</v>
      </c>
      <c r="D55" s="84">
        <f>partial!D55</f>
        <v>5445004160</v>
      </c>
      <c r="E55" s="84">
        <f>partial!E55</f>
        <v>223852465</v>
      </c>
      <c r="H55" s="10"/>
      <c r="J55" s="10"/>
    </row>
    <row r="56" spans="1:10" ht="33" customHeight="1" x14ac:dyDescent="0.2">
      <c r="A56" s="79"/>
      <c r="B56" s="127" t="s">
        <v>73</v>
      </c>
      <c r="C56" s="79" t="s">
        <v>48</v>
      </c>
      <c r="D56" s="84">
        <f>partial!D56</f>
        <v>5292596213</v>
      </c>
      <c r="E56" s="84">
        <f>partial!E56</f>
        <v>196064974</v>
      </c>
      <c r="H56" s="10"/>
      <c r="J56" s="10"/>
    </row>
    <row r="57" spans="1:10" ht="53.65" customHeight="1" x14ac:dyDescent="0.2">
      <c r="A57" s="79"/>
      <c r="B57" s="128" t="s">
        <v>91</v>
      </c>
      <c r="C57" s="79">
        <v>61</v>
      </c>
      <c r="D57" s="84">
        <f>partial!D57</f>
        <v>25461496</v>
      </c>
      <c r="E57" s="84">
        <f>partial!E57</f>
        <v>21043375</v>
      </c>
      <c r="H57" s="10"/>
      <c r="J57" s="10"/>
    </row>
    <row r="58" spans="1:10" s="20" customFormat="1" ht="27.75" customHeight="1" x14ac:dyDescent="0.2">
      <c r="A58" s="82"/>
      <c r="B58" s="128" t="s">
        <v>64</v>
      </c>
      <c r="C58" s="88" t="s">
        <v>30</v>
      </c>
      <c r="D58" s="84">
        <f>partial!D58</f>
        <v>1217475</v>
      </c>
      <c r="E58" s="84">
        <f>partial!E58</f>
        <v>0</v>
      </c>
      <c r="H58" s="10"/>
      <c r="J58" s="10"/>
    </row>
    <row r="59" spans="1:10" ht="98.1" customHeight="1" x14ac:dyDescent="0.2">
      <c r="A59" s="79">
        <v>2</v>
      </c>
      <c r="B59" s="127" t="s">
        <v>114</v>
      </c>
      <c r="C59" s="79">
        <v>62</v>
      </c>
      <c r="D59" s="84">
        <f>partial!D59</f>
        <v>136023224</v>
      </c>
      <c r="E59" s="118">
        <f>partial!E59</f>
        <v>4730873</v>
      </c>
      <c r="H59" s="10"/>
      <c r="J59" s="10"/>
    </row>
    <row r="60" spans="1:10" ht="27.75" customHeight="1" x14ac:dyDescent="0.2">
      <c r="A60" s="79"/>
      <c r="B60" s="128" t="s">
        <v>65</v>
      </c>
      <c r="C60" s="79">
        <v>63</v>
      </c>
      <c r="D60" s="89" t="s">
        <v>27</v>
      </c>
      <c r="E60" s="117" t="s">
        <v>27</v>
      </c>
      <c r="H60" s="10"/>
      <c r="J60" s="10"/>
    </row>
    <row r="61" spans="1:10" ht="49.9" customHeight="1" x14ac:dyDescent="0.2">
      <c r="A61" s="79"/>
      <c r="B61" s="128" t="s">
        <v>78</v>
      </c>
      <c r="C61" s="88" t="s">
        <v>31</v>
      </c>
      <c r="D61" s="84">
        <f>partial!D61</f>
        <v>110861521</v>
      </c>
      <c r="E61" s="84">
        <f>partial!E61</f>
        <v>3919552</v>
      </c>
      <c r="H61" s="10"/>
      <c r="J61" s="10"/>
    </row>
    <row r="62" spans="1:10" ht="37.5" customHeight="1" x14ac:dyDescent="0.2">
      <c r="A62" s="79"/>
      <c r="B62" s="128" t="s">
        <v>66</v>
      </c>
      <c r="C62" s="79">
        <v>64</v>
      </c>
      <c r="D62" s="84">
        <f>partial!D62</f>
        <v>106874</v>
      </c>
      <c r="E62" s="118">
        <f>partial!E62</f>
        <v>0</v>
      </c>
      <c r="H62" s="10"/>
      <c r="J62" s="10"/>
    </row>
    <row r="63" spans="1:10" ht="141.4" customHeight="1" x14ac:dyDescent="0.2">
      <c r="A63" s="79">
        <v>3</v>
      </c>
      <c r="B63" s="127" t="s">
        <v>129</v>
      </c>
      <c r="C63" s="79">
        <v>65</v>
      </c>
      <c r="D63" s="84">
        <f>partial!D63</f>
        <v>88132624</v>
      </c>
      <c r="E63" s="84">
        <f>partial!E63</f>
        <v>497139</v>
      </c>
      <c r="H63" s="10"/>
      <c r="J63" s="10"/>
    </row>
    <row r="64" spans="1:10" ht="36.75" customHeight="1" x14ac:dyDescent="0.2">
      <c r="A64" s="79"/>
      <c r="B64" s="128" t="s">
        <v>67</v>
      </c>
      <c r="C64" s="79">
        <v>66</v>
      </c>
      <c r="D64" s="84">
        <f>partial!D64</f>
        <v>15507101</v>
      </c>
      <c r="E64" s="84">
        <f>partial!E64</f>
        <v>497139</v>
      </c>
      <c r="H64" s="10"/>
      <c r="J64" s="10"/>
    </row>
    <row r="65" spans="1:10" ht="85.9" customHeight="1" x14ac:dyDescent="0.2">
      <c r="A65" s="79">
        <v>4</v>
      </c>
      <c r="B65" s="127" t="s">
        <v>115</v>
      </c>
      <c r="C65" s="79">
        <v>70</v>
      </c>
      <c r="D65" s="84">
        <f>partial!D65</f>
        <v>0</v>
      </c>
      <c r="E65" s="84">
        <f>partial!E65</f>
        <v>0</v>
      </c>
      <c r="H65" s="10"/>
      <c r="J65" s="10"/>
    </row>
    <row r="66" spans="1:10" ht="102.6" customHeight="1" x14ac:dyDescent="0.2">
      <c r="A66" s="79">
        <f>A65+1</f>
        <v>5</v>
      </c>
      <c r="B66" s="127" t="s">
        <v>116</v>
      </c>
      <c r="C66" s="79">
        <v>71</v>
      </c>
      <c r="D66" s="84">
        <f>partial!D66</f>
        <v>5983</v>
      </c>
      <c r="E66" s="84">
        <f>partial!E66</f>
        <v>0</v>
      </c>
      <c r="H66" s="10"/>
      <c r="J66" s="10"/>
    </row>
    <row r="67" spans="1:10" ht="39.75" customHeight="1" x14ac:dyDescent="0.2">
      <c r="A67" s="79">
        <f>A66+1</f>
        <v>6</v>
      </c>
      <c r="B67" s="127" t="s">
        <v>117</v>
      </c>
      <c r="C67" s="79">
        <v>72</v>
      </c>
      <c r="D67" s="84">
        <f>partial!D67</f>
        <v>199695393</v>
      </c>
      <c r="E67" s="84">
        <f>partial!E67</f>
        <v>6606290</v>
      </c>
      <c r="H67" s="10"/>
      <c r="J67" s="10"/>
    </row>
    <row r="68" spans="1:10" ht="66.75" customHeight="1" x14ac:dyDescent="0.2">
      <c r="A68" s="79">
        <f>A67+1</f>
        <v>7</v>
      </c>
      <c r="B68" s="127" t="s">
        <v>118</v>
      </c>
      <c r="C68" s="79">
        <v>73</v>
      </c>
      <c r="D68" s="84">
        <f>partial!D68</f>
        <v>0</v>
      </c>
      <c r="E68" s="84">
        <f>partial!E68</f>
        <v>0</v>
      </c>
      <c r="H68" s="10"/>
      <c r="J68" s="10"/>
    </row>
    <row r="69" spans="1:10" ht="24.75" customHeight="1" x14ac:dyDescent="0.2">
      <c r="A69" s="79"/>
      <c r="B69" s="127" t="s">
        <v>68</v>
      </c>
      <c r="C69" s="88" t="s">
        <v>32</v>
      </c>
      <c r="D69" s="89" t="s">
        <v>27</v>
      </c>
      <c r="E69" s="89" t="s">
        <v>27</v>
      </c>
      <c r="H69" s="10"/>
      <c r="J69" s="10"/>
    </row>
    <row r="70" spans="1:10" ht="22.9" customHeight="1" x14ac:dyDescent="0.2">
      <c r="A70" s="79">
        <f>A68+1</f>
        <v>8</v>
      </c>
      <c r="B70" s="127" t="s">
        <v>119</v>
      </c>
      <c r="C70" s="79">
        <v>74</v>
      </c>
      <c r="D70" s="84">
        <f>partial!D70</f>
        <v>10597</v>
      </c>
      <c r="E70" s="84">
        <f>partial!E70</f>
        <v>0</v>
      </c>
      <c r="H70" s="10"/>
      <c r="J70" s="10"/>
    </row>
    <row r="71" spans="1:10" ht="33" customHeight="1" x14ac:dyDescent="0.2">
      <c r="A71" s="79">
        <f>A70+1</f>
        <v>9</v>
      </c>
      <c r="B71" s="129" t="s">
        <v>120</v>
      </c>
      <c r="C71" s="79">
        <v>75</v>
      </c>
      <c r="D71" s="84">
        <f>partial!D71</f>
        <v>0</v>
      </c>
      <c r="E71" s="84">
        <f>partial!E71</f>
        <v>0</v>
      </c>
      <c r="H71" s="10"/>
      <c r="J71" s="10"/>
    </row>
    <row r="72" spans="1:10" ht="31.9" customHeight="1" x14ac:dyDescent="0.2">
      <c r="A72" s="80">
        <v>10</v>
      </c>
      <c r="B72" s="127" t="s">
        <v>36</v>
      </c>
      <c r="C72" s="80">
        <v>78</v>
      </c>
      <c r="D72" s="92">
        <f>D55+D59+D63+D65+D66+D67+D68+D70+D71</f>
        <v>5868871981</v>
      </c>
      <c r="E72" s="92">
        <f>E55+E59+E63+E65+E66+E67+E68+E70+E71</f>
        <v>235686767</v>
      </c>
      <c r="H72" s="10"/>
      <c r="J72" s="10"/>
    </row>
    <row r="73" spans="1:10" ht="24.75" customHeight="1" x14ac:dyDescent="0.2">
      <c r="A73" s="80">
        <v>11</v>
      </c>
      <c r="B73" s="127" t="s">
        <v>69</v>
      </c>
      <c r="C73" s="80">
        <v>79</v>
      </c>
      <c r="D73" s="92">
        <f>D53+D72</f>
        <v>7974384342</v>
      </c>
      <c r="E73" s="92">
        <f>E53+E72</f>
        <v>236787931</v>
      </c>
      <c r="H73" s="10"/>
      <c r="J73" s="10"/>
    </row>
    <row r="74" spans="1:10" ht="33" customHeight="1" x14ac:dyDescent="0.2">
      <c r="A74" s="79">
        <v>12</v>
      </c>
      <c r="B74" s="127" t="s">
        <v>92</v>
      </c>
      <c r="C74" s="80">
        <v>80</v>
      </c>
      <c r="D74" s="92">
        <f>D46-D73</f>
        <v>-3140638669</v>
      </c>
      <c r="E74" s="92">
        <f>E46-E73</f>
        <v>-135709189</v>
      </c>
      <c r="H74" s="10"/>
      <c r="J74" s="10"/>
    </row>
    <row r="75" spans="1:10" ht="27" customHeight="1" x14ac:dyDescent="0.2">
      <c r="A75" s="131" t="s">
        <v>24</v>
      </c>
      <c r="B75" s="130" t="s">
        <v>25</v>
      </c>
      <c r="C75" s="132">
        <v>83</v>
      </c>
      <c r="D75" s="133" t="s">
        <v>27</v>
      </c>
      <c r="E75" s="133" t="s">
        <v>27</v>
      </c>
      <c r="H75" s="10"/>
      <c r="J75" s="10"/>
    </row>
    <row r="76" spans="1:10" ht="59.1" customHeight="1" x14ac:dyDescent="0.2">
      <c r="A76" s="79">
        <v>1</v>
      </c>
      <c r="B76" s="134" t="s">
        <v>121</v>
      </c>
      <c r="C76" s="79">
        <v>84</v>
      </c>
      <c r="D76" s="84">
        <f>partial!D76</f>
        <v>3509110187</v>
      </c>
      <c r="E76" s="84">
        <f>partial!E76</f>
        <v>0</v>
      </c>
      <c r="H76" s="10"/>
      <c r="J76" s="10"/>
    </row>
    <row r="77" spans="1:10" ht="34.5" customHeight="1" x14ac:dyDescent="0.2">
      <c r="A77" s="79">
        <f>A76+1</f>
        <v>2</v>
      </c>
      <c r="B77" s="134" t="s">
        <v>122</v>
      </c>
      <c r="C77" s="79">
        <v>85</v>
      </c>
      <c r="D77" s="84">
        <f>IF(partial!D77-partial!D78&gt;0,partial!D77-partial!D78,0)</f>
        <v>0</v>
      </c>
      <c r="E77" s="84">
        <f>IF(partial!E77-partial!E78&gt;0,partial!E77-partial!E78,0)</f>
        <v>43308094</v>
      </c>
      <c r="H77" s="10"/>
      <c r="J77" s="10"/>
    </row>
    <row r="78" spans="1:10" ht="33.4" customHeight="1" x14ac:dyDescent="0.2">
      <c r="A78" s="79">
        <f>A77+1</f>
        <v>3</v>
      </c>
      <c r="B78" s="134" t="s">
        <v>123</v>
      </c>
      <c r="C78" s="79">
        <v>86</v>
      </c>
      <c r="D78" s="84">
        <f>IF(partial!D78-partial!D77&gt;0,partial!D78-partial!D77,0)</f>
        <v>1174277411</v>
      </c>
      <c r="E78" s="84">
        <f>IF(partial!E78-partial!E77&gt;0,partial!E78-partial!E77,0)</f>
        <v>0</v>
      </c>
      <c r="H78" s="10"/>
      <c r="J78" s="10"/>
    </row>
    <row r="79" spans="1:10" ht="30.6" customHeight="1" x14ac:dyDescent="0.2">
      <c r="A79" s="79">
        <f>A78+1</f>
        <v>4</v>
      </c>
      <c r="B79" s="134" t="s">
        <v>124</v>
      </c>
      <c r="C79" s="79">
        <v>87</v>
      </c>
      <c r="D79" s="84">
        <f>IF(partial!D79-partial!D80&gt;0,partial!D79-partial!D80,0)</f>
        <v>0</v>
      </c>
      <c r="E79" s="84">
        <f>IF(partial!E79-partial!E80&gt;0,partial!E79-partial!E80,0)</f>
        <v>0</v>
      </c>
      <c r="H79" s="10"/>
      <c r="J79" s="10"/>
    </row>
    <row r="80" spans="1:10" ht="29.25" customHeight="1" x14ac:dyDescent="0.2">
      <c r="A80" s="79">
        <f>A79+1</f>
        <v>5</v>
      </c>
      <c r="B80" s="134" t="s">
        <v>125</v>
      </c>
      <c r="C80" s="79">
        <v>88</v>
      </c>
      <c r="D80" s="84">
        <f>IF(partial!D80-partial!D79&gt;0,partial!D80-partial!D79,0)</f>
        <v>5475471445</v>
      </c>
      <c r="E80" s="84">
        <f>IF(partial!E80-partial!E79&gt;0,partial!E80-partial!E79,0)</f>
        <v>179017283</v>
      </c>
      <c r="H80" s="10"/>
      <c r="J80" s="10"/>
    </row>
    <row r="81" spans="1:10" ht="34.5" customHeight="1" x14ac:dyDescent="0.2">
      <c r="A81" s="80"/>
      <c r="B81" s="134" t="s">
        <v>70</v>
      </c>
      <c r="C81" s="80">
        <v>90</v>
      </c>
      <c r="D81" s="92">
        <f>D76+D77-D78+D79-D80</f>
        <v>-3140638669</v>
      </c>
      <c r="E81" s="92">
        <f>E76+E77-E78+E79-E80</f>
        <v>-135709189</v>
      </c>
      <c r="H81" s="10"/>
      <c r="J81" s="10"/>
    </row>
    <row r="82" spans="1:10" ht="17.649999999999999" customHeight="1" x14ac:dyDescent="0.2">
      <c r="A82" s="83"/>
      <c r="B82" s="83"/>
      <c r="C82" s="83"/>
      <c r="D82" s="95"/>
      <c r="E82" s="95"/>
      <c r="H82" s="10"/>
      <c r="J82" s="10"/>
    </row>
    <row r="83" spans="1:10" ht="3.4" customHeight="1" x14ac:dyDescent="0.2">
      <c r="A83" s="83"/>
      <c r="B83" s="126"/>
      <c r="C83" s="83"/>
      <c r="D83" s="94"/>
      <c r="E83" s="94"/>
      <c r="H83" s="10"/>
    </row>
    <row r="84" spans="1:10" ht="4.1500000000000004" customHeight="1" x14ac:dyDescent="0.2">
      <c r="A84" s="83"/>
      <c r="B84" s="126"/>
      <c r="C84" s="83"/>
      <c r="D84" s="94"/>
      <c r="E84" s="94"/>
      <c r="H84" s="10"/>
    </row>
    <row r="85" spans="1:10" ht="24" customHeight="1" x14ac:dyDescent="0.2">
      <c r="A85" s="6"/>
      <c r="B85" s="6" t="s">
        <v>84</v>
      </c>
      <c r="C85" s="207"/>
      <c r="D85" s="206" t="s">
        <v>81</v>
      </c>
      <c r="E85" s="157"/>
    </row>
    <row r="86" spans="1:10" ht="15.6" customHeight="1" x14ac:dyDescent="0.35">
      <c r="A86" s="6"/>
      <c r="B86" s="6"/>
      <c r="C86" s="207"/>
      <c r="D86" s="206" t="s">
        <v>131</v>
      </c>
    </row>
    <row r="87" spans="1:10" ht="16.149999999999999" customHeight="1" x14ac:dyDescent="0.2">
      <c r="A87" s="6"/>
      <c r="B87" s="6"/>
      <c r="C87" s="207"/>
      <c r="D87" s="206"/>
      <c r="E87" s="205" t="s">
        <v>82</v>
      </c>
    </row>
    <row r="88" spans="1:10" ht="14.45" customHeight="1" x14ac:dyDescent="0.2">
      <c r="A88" s="6"/>
      <c r="B88" s="6"/>
      <c r="C88" s="97"/>
      <c r="D88" s="97"/>
      <c r="E88" s="205" t="s">
        <v>83</v>
      </c>
    </row>
    <row r="89" spans="1:10" ht="12" customHeight="1" x14ac:dyDescent="0.2">
      <c r="A89" s="6"/>
      <c r="B89" s="6"/>
      <c r="C89" s="97"/>
      <c r="D89" s="97"/>
      <c r="E89" s="205" t="s">
        <v>127</v>
      </c>
    </row>
    <row r="90" spans="1:10" ht="23.25" customHeight="1" x14ac:dyDescent="0.2">
      <c r="A90" s="83"/>
      <c r="B90" s="97"/>
      <c r="C90" s="97"/>
      <c r="D90" s="97"/>
      <c r="E90" s="98"/>
    </row>
    <row r="91" spans="1:10" ht="23.25" customHeight="1" x14ac:dyDescent="0.2">
      <c r="A91" s="83"/>
      <c r="B91" s="97"/>
      <c r="C91" s="97"/>
      <c r="D91" s="97"/>
      <c r="E91" s="98"/>
    </row>
    <row r="92" spans="1:10" ht="23.25" customHeight="1" x14ac:dyDescent="0.2">
      <c r="A92" s="83"/>
      <c r="B92" s="97"/>
      <c r="C92" s="97"/>
      <c r="D92" s="97"/>
      <c r="E92" s="98"/>
    </row>
    <row r="93" spans="1:10" ht="23.25" customHeight="1" x14ac:dyDescent="0.2">
      <c r="A93" s="83"/>
      <c r="B93" s="97"/>
      <c r="C93" s="97"/>
      <c r="D93" s="97"/>
      <c r="E93" s="97"/>
    </row>
    <row r="94" spans="1:10" ht="23.25" customHeight="1" x14ac:dyDescent="0.2">
      <c r="A94" s="83"/>
      <c r="B94" s="97"/>
      <c r="C94" s="97"/>
      <c r="D94" s="97"/>
      <c r="E94" s="97"/>
    </row>
    <row r="95" spans="1:10" ht="23.25" customHeight="1" x14ac:dyDescent="0.2">
      <c r="A95" s="83"/>
      <c r="B95" s="97"/>
      <c r="C95" s="97"/>
      <c r="D95" s="97"/>
      <c r="E95" s="97"/>
    </row>
    <row r="96" spans="1:10" ht="23.25" customHeight="1" x14ac:dyDescent="0.2">
      <c r="A96" s="83"/>
      <c r="B96" s="97"/>
      <c r="C96" s="97"/>
      <c r="D96" s="97"/>
      <c r="E96" s="97"/>
    </row>
    <row r="97" spans="1:5" ht="23.25" customHeight="1" x14ac:dyDescent="0.2">
      <c r="A97" s="83"/>
      <c r="B97" s="97"/>
      <c r="C97" s="97"/>
      <c r="D97" s="97"/>
      <c r="E97" s="97"/>
    </row>
    <row r="98" spans="1:5" ht="23.25" customHeight="1" x14ac:dyDescent="0.2">
      <c r="A98" s="83"/>
      <c r="B98" s="97"/>
      <c r="C98" s="97"/>
      <c r="D98" s="97"/>
      <c r="E98" s="97"/>
    </row>
    <row r="99" spans="1:5" ht="23.25" customHeight="1" x14ac:dyDescent="0.2">
      <c r="A99" s="83"/>
      <c r="B99" s="97"/>
      <c r="C99" s="97"/>
      <c r="D99" s="97"/>
      <c r="E99" s="97"/>
    </row>
    <row r="100" spans="1:5" ht="23.25" customHeight="1" x14ac:dyDescent="0.2">
      <c r="A100" s="83"/>
      <c r="B100" s="97"/>
      <c r="C100" s="97"/>
      <c r="D100" s="97"/>
      <c r="E100" s="97"/>
    </row>
    <row r="101" spans="1:5" ht="23.25" customHeight="1" x14ac:dyDescent="0.2">
      <c r="A101" s="83"/>
      <c r="B101" s="97"/>
      <c r="C101" s="97"/>
      <c r="D101" s="97"/>
      <c r="E101" s="97"/>
    </row>
    <row r="102" spans="1:5" ht="23.25" customHeight="1" x14ac:dyDescent="0.2">
      <c r="A102" s="83"/>
      <c r="B102" s="97"/>
      <c r="C102" s="97"/>
      <c r="D102" s="97"/>
      <c r="E102" s="97"/>
    </row>
    <row r="103" spans="1:5" ht="23.25" customHeight="1" x14ac:dyDescent="0.2">
      <c r="A103" s="83"/>
      <c r="B103" s="97"/>
      <c r="C103" s="97"/>
      <c r="D103" s="97"/>
      <c r="E103" s="97"/>
    </row>
    <row r="104" spans="1:5" ht="23.25" customHeight="1" x14ac:dyDescent="0.2">
      <c r="A104" s="83"/>
      <c r="B104" s="97"/>
      <c r="C104" s="97"/>
      <c r="D104" s="97"/>
      <c r="E104" s="97"/>
    </row>
    <row r="105" spans="1:5" ht="16.5" x14ac:dyDescent="0.2">
      <c r="A105" s="83"/>
      <c r="B105" s="97"/>
      <c r="C105" s="97"/>
      <c r="D105" s="97"/>
      <c r="E105" s="97"/>
    </row>
    <row r="106" spans="1:5" ht="16.5" x14ac:dyDescent="0.2">
      <c r="A106" s="83"/>
      <c r="B106" s="97"/>
      <c r="C106" s="97"/>
      <c r="D106" s="97"/>
      <c r="E106" s="97"/>
    </row>
    <row r="107" spans="1:5" ht="16.5" x14ac:dyDescent="0.2">
      <c r="A107" s="83"/>
      <c r="B107" s="97"/>
      <c r="C107" s="97"/>
      <c r="D107" s="97"/>
      <c r="E107" s="97"/>
    </row>
    <row r="108" spans="1:5" ht="16.5" x14ac:dyDescent="0.2">
      <c r="A108" s="83"/>
      <c r="B108" s="97"/>
      <c r="C108" s="97"/>
      <c r="D108" s="97"/>
      <c r="E108" s="97"/>
    </row>
    <row r="109" spans="1:5" ht="16.5" x14ac:dyDescent="0.2">
      <c r="A109" s="83"/>
      <c r="B109" s="97"/>
      <c r="C109" s="97"/>
      <c r="D109" s="97"/>
      <c r="E109" s="97"/>
    </row>
    <row r="110" spans="1:5" ht="16.5" x14ac:dyDescent="0.2">
      <c r="A110" s="83"/>
      <c r="B110" s="97"/>
      <c r="C110" s="97"/>
      <c r="D110" s="97"/>
      <c r="E110" s="97"/>
    </row>
    <row r="111" spans="1:5" ht="16.5" x14ac:dyDescent="0.2">
      <c r="A111" s="83"/>
      <c r="B111" s="97"/>
      <c r="C111" s="97"/>
      <c r="D111" s="97"/>
      <c r="E111" s="97"/>
    </row>
    <row r="112" spans="1:5" ht="16.5" x14ac:dyDescent="0.2">
      <c r="A112" s="83"/>
      <c r="B112" s="97"/>
      <c r="C112" s="97"/>
      <c r="D112" s="97"/>
      <c r="E112" s="97"/>
    </row>
    <row r="113" spans="1:5" ht="16.5" x14ac:dyDescent="0.2">
      <c r="A113" s="83"/>
      <c r="B113" s="97"/>
      <c r="C113" s="97"/>
      <c r="D113" s="97"/>
      <c r="E113" s="97"/>
    </row>
    <row r="114" spans="1:5" ht="16.5" x14ac:dyDescent="0.2">
      <c r="A114" s="83"/>
      <c r="B114" s="97"/>
      <c r="C114" s="97"/>
      <c r="D114" s="97"/>
      <c r="E114" s="97"/>
    </row>
    <row r="115" spans="1:5" ht="16.5" x14ac:dyDescent="0.2">
      <c r="A115" s="83"/>
      <c r="B115" s="97"/>
      <c r="C115" s="97"/>
      <c r="D115" s="97"/>
      <c r="E115" s="97"/>
    </row>
    <row r="116" spans="1:5" ht="16.5" x14ac:dyDescent="0.2">
      <c r="A116" s="83"/>
      <c r="B116" s="97"/>
      <c r="C116" s="97"/>
      <c r="D116" s="97"/>
      <c r="E116" s="97"/>
    </row>
    <row r="117" spans="1:5" ht="16.5" x14ac:dyDescent="0.2">
      <c r="A117" s="83"/>
      <c r="B117" s="97"/>
      <c r="C117" s="97"/>
      <c r="D117" s="97"/>
      <c r="E117" s="97"/>
    </row>
    <row r="118" spans="1:5" ht="16.5" x14ac:dyDescent="0.2">
      <c r="A118" s="83"/>
      <c r="B118" s="97"/>
      <c r="C118" s="97"/>
      <c r="D118" s="97"/>
      <c r="E118" s="97"/>
    </row>
    <row r="119" spans="1:5" ht="16.5" x14ac:dyDescent="0.2">
      <c r="A119" s="83"/>
      <c r="B119" s="97"/>
      <c r="C119" s="97"/>
      <c r="D119" s="97"/>
      <c r="E119" s="97"/>
    </row>
    <row r="120" spans="1:5" ht="16.5" x14ac:dyDescent="0.2">
      <c r="A120" s="83"/>
      <c r="B120" s="97"/>
      <c r="C120" s="97"/>
      <c r="D120" s="97"/>
      <c r="E120" s="97"/>
    </row>
    <row r="121" spans="1:5" ht="16.5" x14ac:dyDescent="0.2">
      <c r="A121" s="83"/>
      <c r="B121" s="97"/>
      <c r="C121" s="97"/>
      <c r="D121" s="97"/>
      <c r="E121" s="97"/>
    </row>
    <row r="122" spans="1:5" ht="16.5" x14ac:dyDescent="0.2">
      <c r="A122" s="83"/>
      <c r="B122" s="97"/>
      <c r="C122" s="97"/>
      <c r="D122" s="97"/>
      <c r="E122" s="97"/>
    </row>
    <row r="123" spans="1:5" ht="16.5" x14ac:dyDescent="0.2">
      <c r="A123" s="83"/>
      <c r="B123" s="97"/>
      <c r="C123" s="97"/>
      <c r="D123" s="97"/>
      <c r="E123" s="97"/>
    </row>
    <row r="124" spans="1:5" ht="16.5" x14ac:dyDescent="0.2">
      <c r="A124" s="83"/>
      <c r="B124" s="97"/>
      <c r="C124" s="97"/>
      <c r="D124" s="97"/>
      <c r="E124" s="97"/>
    </row>
    <row r="125" spans="1:5" ht="16.5" x14ac:dyDescent="0.2">
      <c r="A125" s="83"/>
      <c r="B125" s="97"/>
      <c r="C125" s="97"/>
      <c r="D125" s="97"/>
      <c r="E125" s="97"/>
    </row>
    <row r="126" spans="1:5" ht="16.5" x14ac:dyDescent="0.2">
      <c r="A126" s="83"/>
      <c r="B126" s="97"/>
      <c r="C126" s="97"/>
      <c r="D126" s="97"/>
      <c r="E126" s="97"/>
    </row>
    <row r="127" spans="1:5" ht="16.5" x14ac:dyDescent="0.2">
      <c r="A127" s="83"/>
      <c r="B127" s="97"/>
      <c r="C127" s="97"/>
      <c r="D127" s="97"/>
      <c r="E127" s="97"/>
    </row>
    <row r="128" spans="1:5" ht="16.5" x14ac:dyDescent="0.2">
      <c r="A128" s="83"/>
      <c r="B128" s="97"/>
      <c r="C128" s="97"/>
      <c r="D128" s="97"/>
      <c r="E128" s="97"/>
    </row>
    <row r="129" spans="1:5" ht="16.5" x14ac:dyDescent="0.2">
      <c r="A129" s="83"/>
      <c r="B129" s="97"/>
      <c r="C129" s="97"/>
      <c r="D129" s="97"/>
      <c r="E129" s="97"/>
    </row>
    <row r="130" spans="1:5" ht="16.5" x14ac:dyDescent="0.2">
      <c r="A130" s="83"/>
      <c r="B130" s="97"/>
      <c r="C130" s="97"/>
      <c r="D130" s="97"/>
      <c r="E130" s="97"/>
    </row>
    <row r="131" spans="1:5" ht="16.5" x14ac:dyDescent="0.2">
      <c r="A131" s="83"/>
      <c r="B131" s="97"/>
      <c r="C131" s="97"/>
      <c r="D131" s="97"/>
      <c r="E131" s="97"/>
    </row>
    <row r="132" spans="1:5" ht="16.5" x14ac:dyDescent="0.2">
      <c r="A132" s="83"/>
      <c r="B132" s="97"/>
      <c r="C132" s="97"/>
      <c r="D132" s="97"/>
      <c r="E132" s="97"/>
    </row>
    <row r="133" spans="1:5" ht="16.5" x14ac:dyDescent="0.2">
      <c r="A133" s="83"/>
      <c r="B133" s="97"/>
      <c r="C133" s="97"/>
      <c r="D133" s="97"/>
      <c r="E133" s="97"/>
    </row>
    <row r="134" spans="1:5" ht="16.5" x14ac:dyDescent="0.2">
      <c r="A134" s="83"/>
      <c r="B134" s="97"/>
      <c r="C134" s="97"/>
      <c r="D134" s="97"/>
      <c r="E134" s="97"/>
    </row>
    <row r="135" spans="1:5" ht="16.5" x14ac:dyDescent="0.2">
      <c r="A135" s="83"/>
      <c r="B135" s="97"/>
      <c r="C135" s="97"/>
      <c r="D135" s="97"/>
      <c r="E135" s="97"/>
    </row>
    <row r="136" spans="1:5" ht="16.5" x14ac:dyDescent="0.2">
      <c r="A136" s="83"/>
      <c r="B136" s="97"/>
      <c r="C136" s="97"/>
      <c r="D136" s="97"/>
      <c r="E136" s="97"/>
    </row>
    <row r="137" spans="1:5" ht="16.5" x14ac:dyDescent="0.2">
      <c r="A137" s="83"/>
      <c r="B137" s="97"/>
      <c r="C137" s="97"/>
      <c r="D137" s="97"/>
      <c r="E137" s="97"/>
    </row>
    <row r="138" spans="1:5" ht="16.5" x14ac:dyDescent="0.2">
      <c r="A138" s="83"/>
      <c r="B138" s="97"/>
      <c r="C138" s="97"/>
      <c r="D138" s="97"/>
      <c r="E138" s="97"/>
    </row>
    <row r="139" spans="1:5" ht="16.5" x14ac:dyDescent="0.2">
      <c r="A139" s="83"/>
      <c r="B139" s="97"/>
      <c r="C139" s="97"/>
      <c r="D139" s="97"/>
      <c r="E139" s="97"/>
    </row>
    <row r="140" spans="1:5" ht="16.5" x14ac:dyDescent="0.2">
      <c r="A140" s="83"/>
      <c r="B140" s="97"/>
      <c r="C140" s="97"/>
      <c r="D140" s="97"/>
      <c r="E140" s="97"/>
    </row>
    <row r="141" spans="1:5" ht="16.5" x14ac:dyDescent="0.2">
      <c r="A141" s="83"/>
      <c r="B141" s="97"/>
      <c r="C141" s="97"/>
      <c r="D141" s="97"/>
      <c r="E141" s="97"/>
    </row>
    <row r="142" spans="1:5" ht="16.5" x14ac:dyDescent="0.2">
      <c r="A142" s="83"/>
      <c r="B142" s="97"/>
      <c r="C142" s="97"/>
      <c r="D142" s="97"/>
      <c r="E142" s="97"/>
    </row>
    <row r="143" spans="1:5" ht="16.5" x14ac:dyDescent="0.2">
      <c r="A143" s="83"/>
      <c r="B143" s="97"/>
      <c r="C143" s="97"/>
      <c r="D143" s="97"/>
      <c r="E143" s="97"/>
    </row>
    <row r="144" spans="1:5" ht="16.5" x14ac:dyDescent="0.2">
      <c r="A144" s="83"/>
      <c r="B144" s="97"/>
      <c r="C144" s="97"/>
      <c r="D144" s="97"/>
      <c r="E144" s="97"/>
    </row>
    <row r="145" spans="1:5" ht="16.5" x14ac:dyDescent="0.2">
      <c r="A145" s="83"/>
      <c r="B145" s="97"/>
      <c r="C145" s="97"/>
      <c r="D145" s="97"/>
      <c r="E145" s="97"/>
    </row>
    <row r="146" spans="1:5" ht="16.5" x14ac:dyDescent="0.2">
      <c r="A146" s="83"/>
      <c r="B146" s="97"/>
      <c r="C146" s="97"/>
      <c r="D146" s="97"/>
      <c r="E146" s="97"/>
    </row>
    <row r="147" spans="1:5" ht="16.5" x14ac:dyDescent="0.2">
      <c r="A147" s="83"/>
      <c r="B147" s="97"/>
      <c r="C147" s="97"/>
      <c r="D147" s="97"/>
      <c r="E147" s="97"/>
    </row>
    <row r="148" spans="1:5" ht="16.5" x14ac:dyDescent="0.2">
      <c r="A148" s="83"/>
      <c r="B148" s="97"/>
      <c r="C148" s="97"/>
      <c r="D148" s="97"/>
      <c r="E148" s="97"/>
    </row>
    <row r="149" spans="1:5" ht="16.5" x14ac:dyDescent="0.2">
      <c r="A149" s="83"/>
      <c r="B149" s="97"/>
      <c r="C149" s="97"/>
      <c r="D149" s="97"/>
      <c r="E149" s="97"/>
    </row>
    <row r="150" spans="1:5" ht="16.5" x14ac:dyDescent="0.2">
      <c r="A150" s="83"/>
      <c r="B150" s="97"/>
      <c r="C150" s="97"/>
      <c r="D150" s="97"/>
      <c r="E150" s="97"/>
    </row>
    <row r="151" spans="1:5" ht="16.5" x14ac:dyDescent="0.2">
      <c r="A151" s="83"/>
      <c r="B151" s="97"/>
      <c r="C151" s="97"/>
      <c r="D151" s="97"/>
      <c r="E151" s="97"/>
    </row>
    <row r="152" spans="1:5" ht="16.5" x14ac:dyDescent="0.2">
      <c r="A152" s="83"/>
      <c r="B152" s="97"/>
      <c r="C152" s="97"/>
      <c r="D152" s="97"/>
      <c r="E152" s="97"/>
    </row>
    <row r="153" spans="1:5" ht="16.5" x14ac:dyDescent="0.2">
      <c r="A153" s="83"/>
      <c r="B153" s="97"/>
      <c r="C153" s="97"/>
      <c r="D153" s="97"/>
      <c r="E153" s="97"/>
    </row>
    <row r="154" spans="1:5" ht="16.5" x14ac:dyDescent="0.2">
      <c r="A154" s="83"/>
      <c r="B154" s="97"/>
      <c r="C154" s="97"/>
      <c r="D154" s="97"/>
      <c r="E154" s="97"/>
    </row>
    <row r="155" spans="1:5" ht="16.5" x14ac:dyDescent="0.2">
      <c r="A155" s="83"/>
      <c r="B155" s="97"/>
      <c r="C155" s="97"/>
      <c r="D155" s="97"/>
      <c r="E155" s="97"/>
    </row>
    <row r="156" spans="1:5" ht="16.5" x14ac:dyDescent="0.2">
      <c r="A156" s="83"/>
      <c r="B156" s="97"/>
      <c r="C156" s="97"/>
      <c r="D156" s="97"/>
      <c r="E156" s="97"/>
    </row>
    <row r="157" spans="1:5" ht="16.5" x14ac:dyDescent="0.2">
      <c r="A157" s="83"/>
      <c r="B157" s="97"/>
      <c r="C157" s="97"/>
      <c r="D157" s="97"/>
      <c r="E157" s="97"/>
    </row>
    <row r="158" spans="1:5" ht="16.5" x14ac:dyDescent="0.2">
      <c r="A158" s="83"/>
      <c r="B158" s="97"/>
      <c r="C158" s="97"/>
      <c r="D158" s="97"/>
      <c r="E158" s="97"/>
    </row>
    <row r="159" spans="1:5" ht="16.5" x14ac:dyDescent="0.2">
      <c r="A159" s="83"/>
      <c r="B159" s="97"/>
      <c r="C159" s="97"/>
      <c r="D159" s="97"/>
      <c r="E159" s="97"/>
    </row>
    <row r="160" spans="1:5" ht="16.5" x14ac:dyDescent="0.2">
      <c r="A160" s="83"/>
      <c r="B160" s="97"/>
      <c r="C160" s="97"/>
      <c r="D160" s="97"/>
      <c r="E160" s="97"/>
    </row>
    <row r="161" spans="1:5" ht="16.5" x14ac:dyDescent="0.2">
      <c r="A161" s="83"/>
      <c r="B161" s="97"/>
      <c r="C161" s="97"/>
      <c r="D161" s="97"/>
      <c r="E161" s="97"/>
    </row>
    <row r="162" spans="1:5" ht="16.5" x14ac:dyDescent="0.2">
      <c r="A162" s="83"/>
      <c r="B162" s="97"/>
      <c r="C162" s="97"/>
      <c r="D162" s="97"/>
      <c r="E162" s="97"/>
    </row>
    <row r="163" spans="1:5" ht="16.5" x14ac:dyDescent="0.2">
      <c r="A163" s="83"/>
      <c r="B163" s="97"/>
      <c r="C163" s="97"/>
      <c r="D163" s="97"/>
      <c r="E163" s="97"/>
    </row>
    <row r="164" spans="1:5" ht="16.5" x14ac:dyDescent="0.2">
      <c r="A164" s="83"/>
      <c r="B164" s="97"/>
      <c r="C164" s="97"/>
      <c r="D164" s="97"/>
      <c r="E164" s="97"/>
    </row>
    <row r="165" spans="1:5" ht="16.5" x14ac:dyDescent="0.2">
      <c r="A165" s="83"/>
      <c r="B165" s="97"/>
      <c r="C165" s="97"/>
      <c r="D165" s="97"/>
      <c r="E165" s="97"/>
    </row>
    <row r="166" spans="1:5" ht="16.5" x14ac:dyDescent="0.2">
      <c r="A166" s="83"/>
      <c r="B166" s="97"/>
      <c r="C166" s="97"/>
      <c r="D166" s="97"/>
      <c r="E166" s="97"/>
    </row>
    <row r="167" spans="1:5" ht="16.5" x14ac:dyDescent="0.2">
      <c r="A167" s="83"/>
      <c r="B167" s="97"/>
      <c r="C167" s="97"/>
      <c r="D167" s="97"/>
      <c r="E167" s="97"/>
    </row>
    <row r="168" spans="1:5" ht="16.5" x14ac:dyDescent="0.2">
      <c r="A168" s="83"/>
      <c r="B168" s="97"/>
      <c r="C168" s="97"/>
      <c r="D168" s="97"/>
      <c r="E168" s="97"/>
    </row>
    <row r="169" spans="1:5" ht="16.5" x14ac:dyDescent="0.2">
      <c r="A169" s="83"/>
      <c r="B169" s="97"/>
      <c r="C169" s="97"/>
      <c r="D169" s="97"/>
      <c r="E169" s="97"/>
    </row>
    <row r="170" spans="1:5" ht="16.5" x14ac:dyDescent="0.2">
      <c r="A170" s="83"/>
      <c r="B170" s="97"/>
      <c r="C170" s="97"/>
      <c r="D170" s="97"/>
      <c r="E170" s="97"/>
    </row>
    <row r="171" spans="1:5" ht="16.5" x14ac:dyDescent="0.2">
      <c r="A171" s="83"/>
      <c r="B171" s="97"/>
      <c r="C171" s="97"/>
      <c r="D171" s="97"/>
      <c r="E171" s="97"/>
    </row>
    <row r="172" spans="1:5" ht="16.5" x14ac:dyDescent="0.2">
      <c r="A172" s="83"/>
      <c r="B172" s="97"/>
      <c r="C172" s="97"/>
      <c r="D172" s="97"/>
      <c r="E172" s="97"/>
    </row>
    <row r="173" spans="1:5" ht="16.5" x14ac:dyDescent="0.2">
      <c r="A173" s="83"/>
      <c r="B173" s="97"/>
      <c r="C173" s="97"/>
      <c r="D173" s="97"/>
      <c r="E173" s="97"/>
    </row>
    <row r="174" spans="1:5" ht="16.5" x14ac:dyDescent="0.2">
      <c r="A174" s="83"/>
      <c r="B174" s="97"/>
      <c r="C174" s="97"/>
      <c r="D174" s="97"/>
      <c r="E174" s="97"/>
    </row>
    <row r="175" spans="1:5" ht="16.5" x14ac:dyDescent="0.2">
      <c r="A175" s="83"/>
      <c r="B175" s="97"/>
      <c r="C175" s="97"/>
      <c r="D175" s="97"/>
      <c r="E175" s="97"/>
    </row>
    <row r="176" spans="1:5" ht="16.5" x14ac:dyDescent="0.2">
      <c r="A176" s="83"/>
      <c r="B176" s="97"/>
      <c r="C176" s="97"/>
      <c r="D176" s="97"/>
      <c r="E176" s="97"/>
    </row>
    <row r="177" spans="1:5" ht="16.5" x14ac:dyDescent="0.2">
      <c r="A177" s="83"/>
      <c r="B177" s="97"/>
      <c r="C177" s="97"/>
      <c r="D177" s="97"/>
      <c r="E177" s="97"/>
    </row>
    <row r="178" spans="1:5" ht="16.5" x14ac:dyDescent="0.2">
      <c r="A178" s="83"/>
      <c r="B178" s="97"/>
      <c r="C178" s="97"/>
      <c r="D178" s="97"/>
      <c r="E178" s="97"/>
    </row>
    <row r="179" spans="1:5" ht="16.5" x14ac:dyDescent="0.2">
      <c r="A179" s="83"/>
      <c r="B179" s="97"/>
      <c r="C179" s="97"/>
      <c r="D179" s="97"/>
      <c r="E179" s="97"/>
    </row>
    <row r="180" spans="1:5" ht="16.5" x14ac:dyDescent="0.2">
      <c r="A180" s="83"/>
      <c r="B180" s="97"/>
      <c r="C180" s="97"/>
      <c r="D180" s="97"/>
      <c r="E180" s="97"/>
    </row>
    <row r="181" spans="1:5" ht="16.5" x14ac:dyDescent="0.2">
      <c r="A181" s="83"/>
      <c r="B181" s="97"/>
      <c r="C181" s="97"/>
      <c r="D181" s="97"/>
      <c r="E181" s="97"/>
    </row>
    <row r="182" spans="1:5" ht="16.5" x14ac:dyDescent="0.2">
      <c r="A182" s="83"/>
      <c r="B182" s="97"/>
      <c r="C182" s="97"/>
      <c r="D182" s="97"/>
      <c r="E182" s="97"/>
    </row>
    <row r="183" spans="1:5" ht="16.5" x14ac:dyDescent="0.2">
      <c r="A183" s="83"/>
      <c r="B183" s="97"/>
      <c r="C183" s="97"/>
      <c r="D183" s="97"/>
      <c r="E183" s="97"/>
    </row>
    <row r="184" spans="1:5" ht="16.5" x14ac:dyDescent="0.2">
      <c r="A184" s="83"/>
      <c r="B184" s="97"/>
      <c r="C184" s="97"/>
      <c r="D184" s="97"/>
      <c r="E184" s="97"/>
    </row>
    <row r="185" spans="1:5" ht="16.5" x14ac:dyDescent="0.2">
      <c r="A185" s="83"/>
      <c r="B185" s="97"/>
      <c r="C185" s="97"/>
      <c r="D185" s="97"/>
      <c r="E185" s="97"/>
    </row>
    <row r="186" spans="1:5" ht="16.5" x14ac:dyDescent="0.2">
      <c r="A186" s="83"/>
      <c r="B186" s="97"/>
      <c r="C186" s="97"/>
      <c r="D186" s="97"/>
      <c r="E186" s="97"/>
    </row>
    <row r="187" spans="1:5" ht="16.5" x14ac:dyDescent="0.2">
      <c r="A187" s="83"/>
      <c r="B187" s="97"/>
      <c r="C187" s="97"/>
      <c r="D187" s="97"/>
      <c r="E187" s="97"/>
    </row>
    <row r="188" spans="1:5" ht="16.5" x14ac:dyDescent="0.2">
      <c r="A188" s="83"/>
      <c r="B188" s="97"/>
      <c r="C188" s="97"/>
      <c r="D188" s="97"/>
      <c r="E188" s="97"/>
    </row>
    <row r="189" spans="1:5" ht="16.5" x14ac:dyDescent="0.2">
      <c r="A189" s="83"/>
      <c r="B189" s="97"/>
      <c r="C189" s="97"/>
      <c r="D189" s="97"/>
      <c r="E189" s="97"/>
    </row>
    <row r="190" spans="1:5" ht="16.5" x14ac:dyDescent="0.2">
      <c r="A190" s="83"/>
      <c r="B190" s="97"/>
      <c r="C190" s="97"/>
      <c r="D190" s="97"/>
      <c r="E190" s="97"/>
    </row>
    <row r="191" spans="1:5" ht="16.5" x14ac:dyDescent="0.2">
      <c r="A191" s="83"/>
      <c r="B191" s="97"/>
      <c r="C191" s="97"/>
      <c r="D191" s="97"/>
      <c r="E191" s="97"/>
    </row>
    <row r="192" spans="1:5" ht="16.5" x14ac:dyDescent="0.2">
      <c r="A192" s="83"/>
      <c r="B192" s="97"/>
      <c r="C192" s="97"/>
      <c r="D192" s="97"/>
      <c r="E192" s="97"/>
    </row>
    <row r="193" spans="1:5" ht="16.5" x14ac:dyDescent="0.2">
      <c r="A193" s="83"/>
      <c r="B193" s="97"/>
      <c r="C193" s="97"/>
      <c r="D193" s="97"/>
      <c r="E193" s="97"/>
    </row>
    <row r="194" spans="1:5" ht="16.5" x14ac:dyDescent="0.2">
      <c r="A194" s="83"/>
      <c r="B194" s="97"/>
      <c r="C194" s="97"/>
      <c r="D194" s="97"/>
      <c r="E194" s="97"/>
    </row>
    <row r="195" spans="1:5" ht="16.5" x14ac:dyDescent="0.2">
      <c r="A195" s="83"/>
      <c r="B195" s="97"/>
      <c r="C195" s="97"/>
      <c r="D195" s="97"/>
      <c r="E195" s="97"/>
    </row>
    <row r="196" spans="1:5" ht="16.5" x14ac:dyDescent="0.2">
      <c r="A196" s="83"/>
      <c r="B196" s="97"/>
      <c r="C196" s="97"/>
      <c r="D196" s="97"/>
      <c r="E196" s="97"/>
    </row>
    <row r="197" spans="1:5" ht="16.5" x14ac:dyDescent="0.2">
      <c r="A197" s="83"/>
      <c r="B197" s="97"/>
      <c r="C197" s="97"/>
      <c r="D197" s="97"/>
      <c r="E197" s="97"/>
    </row>
    <row r="198" spans="1:5" ht="16.5" x14ac:dyDescent="0.2">
      <c r="A198" s="83"/>
      <c r="B198" s="97"/>
      <c r="C198" s="97"/>
      <c r="D198" s="97"/>
      <c r="E198" s="97"/>
    </row>
    <row r="199" spans="1:5" ht="16.5" x14ac:dyDescent="0.2">
      <c r="A199" s="83"/>
      <c r="B199" s="97"/>
      <c r="C199" s="97"/>
      <c r="D199" s="97"/>
      <c r="E199" s="97"/>
    </row>
    <row r="200" spans="1:5" ht="16.5" x14ac:dyDescent="0.2">
      <c r="A200" s="83"/>
      <c r="B200" s="97"/>
      <c r="C200" s="97"/>
      <c r="D200" s="97"/>
      <c r="E200" s="97"/>
    </row>
    <row r="201" spans="1:5" ht="16.5" x14ac:dyDescent="0.2">
      <c r="A201" s="83"/>
      <c r="B201" s="97"/>
      <c r="C201" s="97"/>
      <c r="D201" s="97"/>
      <c r="E201" s="97"/>
    </row>
    <row r="202" spans="1:5" ht="16.5" x14ac:dyDescent="0.2">
      <c r="A202" s="83"/>
      <c r="B202" s="97"/>
      <c r="C202" s="97"/>
      <c r="D202" s="97"/>
      <c r="E202" s="97"/>
    </row>
    <row r="203" spans="1:5" ht="16.5" x14ac:dyDescent="0.2">
      <c r="A203" s="83"/>
      <c r="B203" s="97"/>
      <c r="C203" s="97"/>
      <c r="D203" s="97"/>
      <c r="E203" s="97"/>
    </row>
    <row r="204" spans="1:5" ht="16.5" x14ac:dyDescent="0.2">
      <c r="A204" s="83"/>
      <c r="B204" s="97"/>
      <c r="C204" s="97"/>
      <c r="D204" s="97"/>
      <c r="E204" s="97"/>
    </row>
    <row r="205" spans="1:5" ht="16.5" x14ac:dyDescent="0.2">
      <c r="A205" s="83"/>
      <c r="B205" s="97"/>
      <c r="C205" s="97"/>
      <c r="D205" s="97"/>
      <c r="E205" s="97"/>
    </row>
    <row r="206" spans="1:5" ht="16.5" x14ac:dyDescent="0.2">
      <c r="A206" s="83"/>
      <c r="B206" s="97"/>
      <c r="C206" s="97"/>
      <c r="D206" s="97"/>
      <c r="E206" s="97"/>
    </row>
    <row r="207" spans="1:5" ht="16.5" x14ac:dyDescent="0.2">
      <c r="A207" s="83"/>
      <c r="B207" s="97"/>
      <c r="C207" s="97"/>
      <c r="D207" s="97"/>
      <c r="E207" s="97"/>
    </row>
    <row r="208" spans="1:5" ht="16.5" x14ac:dyDescent="0.2">
      <c r="A208" s="83"/>
      <c r="B208" s="97"/>
      <c r="C208" s="97"/>
      <c r="D208" s="97"/>
      <c r="E208" s="97"/>
    </row>
    <row r="209" spans="1:5" ht="16.5" x14ac:dyDescent="0.2">
      <c r="A209" s="83"/>
      <c r="B209" s="97"/>
      <c r="C209" s="97"/>
      <c r="D209" s="97"/>
      <c r="E209" s="97"/>
    </row>
    <row r="210" spans="1:5" ht="16.5" x14ac:dyDescent="0.2">
      <c r="A210" s="83"/>
      <c r="B210" s="97"/>
      <c r="C210" s="97"/>
      <c r="D210" s="97"/>
      <c r="E210" s="97"/>
    </row>
    <row r="211" spans="1:5" ht="16.5" x14ac:dyDescent="0.2">
      <c r="A211" s="83"/>
      <c r="B211" s="97"/>
      <c r="C211" s="97"/>
      <c r="D211" s="97"/>
      <c r="E211" s="97"/>
    </row>
    <row r="212" spans="1:5" ht="16.5" x14ac:dyDescent="0.2">
      <c r="A212" s="83"/>
      <c r="B212" s="97"/>
      <c r="C212" s="97"/>
      <c r="D212" s="97"/>
      <c r="E212" s="97"/>
    </row>
    <row r="213" spans="1:5" ht="16.5" x14ac:dyDescent="0.2">
      <c r="A213" s="83"/>
      <c r="B213" s="97"/>
      <c r="C213" s="97"/>
      <c r="D213" s="97"/>
      <c r="E213" s="97"/>
    </row>
    <row r="214" spans="1:5" ht="16.5" x14ac:dyDescent="0.2">
      <c r="A214" s="83"/>
      <c r="B214" s="97"/>
      <c r="C214" s="97"/>
      <c r="D214" s="97"/>
      <c r="E214" s="97"/>
    </row>
    <row r="215" spans="1:5" ht="16.5" x14ac:dyDescent="0.2">
      <c r="A215" s="83"/>
      <c r="B215" s="97"/>
      <c r="C215" s="97"/>
      <c r="D215" s="97"/>
      <c r="E215" s="97"/>
    </row>
    <row r="216" spans="1:5" ht="16.5" x14ac:dyDescent="0.2">
      <c r="A216" s="83"/>
      <c r="B216" s="97"/>
      <c r="C216" s="97"/>
      <c r="D216" s="97"/>
      <c r="E216" s="97"/>
    </row>
    <row r="217" spans="1:5" ht="16.5" x14ac:dyDescent="0.2">
      <c r="A217" s="83"/>
      <c r="B217" s="97"/>
      <c r="C217" s="97"/>
      <c r="D217" s="97"/>
      <c r="E217" s="97"/>
    </row>
    <row r="218" spans="1:5" ht="16.5" x14ac:dyDescent="0.2">
      <c r="A218" s="83"/>
      <c r="B218" s="97"/>
      <c r="C218" s="97"/>
      <c r="D218" s="97"/>
      <c r="E218" s="97"/>
    </row>
    <row r="219" spans="1:5" ht="16.5" x14ac:dyDescent="0.2">
      <c r="A219" s="83"/>
      <c r="B219" s="97"/>
      <c r="C219" s="97"/>
      <c r="D219" s="97"/>
      <c r="E219" s="97"/>
    </row>
    <row r="220" spans="1:5" ht="16.5" x14ac:dyDescent="0.2">
      <c r="A220" s="83"/>
      <c r="B220" s="97"/>
      <c r="C220" s="97"/>
      <c r="D220" s="97"/>
      <c r="E220" s="97"/>
    </row>
    <row r="221" spans="1:5" ht="16.5" x14ac:dyDescent="0.2">
      <c r="A221" s="83"/>
      <c r="B221" s="97"/>
      <c r="C221" s="97"/>
      <c r="D221" s="97"/>
      <c r="E221" s="97"/>
    </row>
    <row r="222" spans="1:5" ht="16.5" x14ac:dyDescent="0.2">
      <c r="A222" s="83"/>
      <c r="B222" s="97"/>
      <c r="C222" s="97"/>
      <c r="D222" s="97"/>
      <c r="E222" s="97"/>
    </row>
    <row r="223" spans="1:5" ht="16.5" x14ac:dyDescent="0.2">
      <c r="A223" s="83"/>
      <c r="B223" s="97"/>
      <c r="C223" s="97"/>
      <c r="D223" s="97"/>
      <c r="E223" s="97"/>
    </row>
    <row r="224" spans="1:5" ht="16.5" x14ac:dyDescent="0.2">
      <c r="A224" s="83"/>
      <c r="B224" s="97"/>
      <c r="C224" s="97"/>
      <c r="D224" s="97"/>
      <c r="E224" s="97"/>
    </row>
    <row r="225" spans="1:5" ht="16.5" x14ac:dyDescent="0.2">
      <c r="A225" s="83"/>
      <c r="B225" s="97"/>
      <c r="C225" s="97"/>
      <c r="D225" s="97"/>
      <c r="E225" s="97"/>
    </row>
    <row r="226" spans="1:5" ht="16.5" x14ac:dyDescent="0.2">
      <c r="A226" s="83"/>
      <c r="B226" s="97"/>
      <c r="C226" s="97"/>
      <c r="D226" s="97"/>
      <c r="E226" s="97"/>
    </row>
    <row r="227" spans="1:5" ht="16.5" x14ac:dyDescent="0.2">
      <c r="A227" s="83"/>
      <c r="B227" s="97"/>
      <c r="C227" s="97"/>
      <c r="D227" s="97"/>
      <c r="E227" s="97"/>
    </row>
    <row r="228" spans="1:5" ht="16.5" x14ac:dyDescent="0.2">
      <c r="A228" s="83"/>
      <c r="B228" s="97"/>
      <c r="C228" s="97"/>
      <c r="D228" s="97"/>
      <c r="E228" s="97"/>
    </row>
    <row r="229" spans="1:5" ht="16.5" x14ac:dyDescent="0.2">
      <c r="A229" s="83"/>
      <c r="B229" s="97"/>
      <c r="C229" s="97"/>
      <c r="D229" s="97"/>
      <c r="E229" s="97"/>
    </row>
    <row r="230" spans="1:5" ht="16.5" x14ac:dyDescent="0.2">
      <c r="A230" s="83"/>
      <c r="B230" s="97"/>
      <c r="C230" s="97"/>
      <c r="D230" s="97"/>
      <c r="E230" s="97"/>
    </row>
    <row r="231" spans="1:5" ht="16.5" x14ac:dyDescent="0.2">
      <c r="A231" s="83"/>
      <c r="B231" s="97"/>
      <c r="C231" s="97"/>
      <c r="D231" s="97"/>
      <c r="E231" s="97"/>
    </row>
    <row r="232" spans="1:5" ht="16.5" x14ac:dyDescent="0.2">
      <c r="A232" s="83"/>
      <c r="B232" s="97"/>
      <c r="C232" s="97"/>
      <c r="D232" s="97"/>
      <c r="E232" s="97"/>
    </row>
    <row r="233" spans="1:5" ht="16.5" x14ac:dyDescent="0.2">
      <c r="A233" s="83"/>
      <c r="B233" s="97"/>
      <c r="C233" s="97"/>
      <c r="D233" s="97"/>
      <c r="E233" s="97"/>
    </row>
    <row r="234" spans="1:5" ht="16.5" x14ac:dyDescent="0.2">
      <c r="A234" s="83"/>
      <c r="B234" s="97"/>
      <c r="C234" s="97"/>
      <c r="D234" s="97"/>
      <c r="E234" s="97"/>
    </row>
    <row r="235" spans="1:5" ht="16.5" x14ac:dyDescent="0.2">
      <c r="A235" s="83"/>
      <c r="B235" s="97"/>
      <c r="C235" s="97"/>
      <c r="D235" s="97"/>
      <c r="E235" s="97"/>
    </row>
    <row r="236" spans="1:5" ht="16.5" x14ac:dyDescent="0.2">
      <c r="A236" s="83"/>
      <c r="B236" s="97"/>
      <c r="C236" s="97"/>
      <c r="D236" s="97"/>
      <c r="E236" s="97"/>
    </row>
    <row r="237" spans="1:5" ht="16.5" x14ac:dyDescent="0.2">
      <c r="A237" s="83"/>
      <c r="B237" s="97"/>
      <c r="C237" s="97"/>
      <c r="D237" s="97"/>
      <c r="E237" s="97"/>
    </row>
    <row r="238" spans="1:5" ht="16.5" x14ac:dyDescent="0.2">
      <c r="A238" s="83"/>
      <c r="B238" s="97"/>
      <c r="C238" s="97"/>
      <c r="D238" s="97"/>
      <c r="E238" s="97"/>
    </row>
    <row r="239" spans="1:5" ht="16.5" x14ac:dyDescent="0.2">
      <c r="A239" s="83"/>
      <c r="B239" s="97"/>
      <c r="C239" s="97"/>
      <c r="D239" s="97"/>
      <c r="E239" s="97"/>
    </row>
    <row r="240" spans="1:5" ht="16.5" x14ac:dyDescent="0.2">
      <c r="A240" s="83"/>
      <c r="B240" s="97"/>
      <c r="C240" s="97"/>
      <c r="D240" s="97"/>
      <c r="E240" s="97"/>
    </row>
    <row r="241" spans="1:5" ht="16.5" x14ac:dyDescent="0.2">
      <c r="A241" s="83"/>
      <c r="B241" s="97"/>
      <c r="C241" s="97"/>
      <c r="D241" s="97"/>
      <c r="E241" s="97"/>
    </row>
    <row r="242" spans="1:5" ht="16.5" x14ac:dyDescent="0.2">
      <c r="A242" s="83"/>
      <c r="B242" s="97"/>
      <c r="C242" s="97"/>
      <c r="D242" s="97"/>
      <c r="E242" s="97"/>
    </row>
    <row r="243" spans="1:5" ht="16.5" x14ac:dyDescent="0.2">
      <c r="A243" s="83"/>
      <c r="B243" s="97"/>
      <c r="C243" s="97"/>
      <c r="D243" s="97"/>
      <c r="E243" s="97"/>
    </row>
    <row r="244" spans="1:5" ht="16.5" x14ac:dyDescent="0.2">
      <c r="A244" s="83"/>
      <c r="B244" s="97"/>
      <c r="C244" s="97"/>
      <c r="D244" s="97"/>
      <c r="E244" s="97"/>
    </row>
    <row r="245" spans="1:5" ht="16.5" x14ac:dyDescent="0.2">
      <c r="A245" s="83"/>
      <c r="B245" s="97"/>
      <c r="C245" s="97"/>
      <c r="D245" s="97"/>
      <c r="E245" s="97"/>
    </row>
    <row r="246" spans="1:5" ht="16.5" x14ac:dyDescent="0.2">
      <c r="A246" s="83"/>
      <c r="B246" s="97"/>
      <c r="C246" s="97"/>
      <c r="D246" s="97"/>
      <c r="E246" s="97"/>
    </row>
    <row r="247" spans="1:5" ht="16.5" x14ac:dyDescent="0.2">
      <c r="A247" s="83"/>
      <c r="B247" s="97"/>
      <c r="C247" s="97"/>
      <c r="D247" s="97"/>
      <c r="E247" s="97"/>
    </row>
    <row r="248" spans="1:5" ht="16.5" x14ac:dyDescent="0.2">
      <c r="A248" s="83"/>
      <c r="B248" s="97"/>
      <c r="C248" s="97"/>
      <c r="D248" s="97"/>
      <c r="E248" s="97"/>
    </row>
    <row r="249" spans="1:5" ht="16.5" x14ac:dyDescent="0.2">
      <c r="A249" s="83"/>
      <c r="B249" s="97"/>
      <c r="C249" s="97"/>
      <c r="D249" s="97"/>
      <c r="E249" s="97"/>
    </row>
    <row r="250" spans="1:5" ht="16.5" x14ac:dyDescent="0.2">
      <c r="A250" s="83"/>
      <c r="B250" s="97"/>
      <c r="C250" s="97"/>
      <c r="D250" s="97"/>
      <c r="E250" s="97"/>
    </row>
    <row r="251" spans="1:5" ht="16.5" x14ac:dyDescent="0.2">
      <c r="A251" s="83"/>
      <c r="B251" s="97"/>
      <c r="C251" s="97"/>
      <c r="D251" s="97"/>
      <c r="E251" s="97"/>
    </row>
    <row r="252" spans="1:5" ht="16.5" x14ac:dyDescent="0.2">
      <c r="A252" s="83"/>
      <c r="B252" s="97"/>
      <c r="C252" s="97"/>
      <c r="D252" s="97"/>
      <c r="E252" s="97"/>
    </row>
    <row r="253" spans="1:5" ht="16.5" x14ac:dyDescent="0.2">
      <c r="A253" s="83"/>
      <c r="B253" s="97"/>
      <c r="C253" s="97"/>
      <c r="D253" s="97"/>
      <c r="E253" s="97"/>
    </row>
    <row r="254" spans="1:5" ht="16.5" x14ac:dyDescent="0.2">
      <c r="A254" s="83"/>
      <c r="B254" s="97"/>
      <c r="C254" s="97"/>
      <c r="D254" s="97"/>
      <c r="E254" s="97"/>
    </row>
    <row r="255" spans="1:5" ht="16.5" x14ac:dyDescent="0.2">
      <c r="A255" s="83"/>
      <c r="B255" s="97"/>
      <c r="C255" s="97"/>
      <c r="D255" s="97"/>
      <c r="E255" s="97"/>
    </row>
    <row r="256" spans="1:5" ht="16.5" x14ac:dyDescent="0.2">
      <c r="A256" s="83"/>
      <c r="B256" s="97"/>
      <c r="C256" s="97"/>
      <c r="D256" s="97"/>
      <c r="E256" s="97"/>
    </row>
    <row r="257" spans="1:5" ht="16.5" x14ac:dyDescent="0.2">
      <c r="A257" s="83"/>
      <c r="B257" s="97"/>
      <c r="C257" s="97"/>
      <c r="D257" s="97"/>
      <c r="E257" s="97"/>
    </row>
    <row r="258" spans="1:5" ht="16.5" x14ac:dyDescent="0.2">
      <c r="A258" s="83"/>
      <c r="B258" s="97"/>
      <c r="C258" s="97"/>
      <c r="D258" s="97"/>
      <c r="E258" s="97"/>
    </row>
    <row r="259" spans="1:5" ht="16.5" x14ac:dyDescent="0.2">
      <c r="A259" s="83"/>
      <c r="B259" s="97"/>
      <c r="C259" s="97"/>
      <c r="D259" s="97"/>
      <c r="E259" s="97"/>
    </row>
    <row r="260" spans="1:5" ht="16.5" x14ac:dyDescent="0.2">
      <c r="A260" s="83"/>
      <c r="B260" s="97"/>
      <c r="C260" s="97"/>
      <c r="D260" s="97"/>
      <c r="E260" s="97"/>
    </row>
    <row r="261" spans="1:5" ht="16.5" x14ac:dyDescent="0.2">
      <c r="A261" s="83"/>
      <c r="B261" s="97"/>
      <c r="C261" s="97"/>
      <c r="D261" s="97"/>
      <c r="E261" s="97"/>
    </row>
    <row r="262" spans="1:5" ht="16.5" x14ac:dyDescent="0.2">
      <c r="A262" s="83"/>
      <c r="B262" s="97"/>
      <c r="C262" s="97"/>
      <c r="D262" s="97"/>
      <c r="E262" s="97"/>
    </row>
    <row r="263" spans="1:5" ht="16.5" x14ac:dyDescent="0.2">
      <c r="A263" s="83"/>
      <c r="B263" s="97"/>
      <c r="C263" s="97"/>
      <c r="D263" s="97"/>
      <c r="E263" s="97"/>
    </row>
    <row r="264" spans="1:5" ht="16.5" x14ac:dyDescent="0.2">
      <c r="A264" s="83"/>
      <c r="B264" s="97"/>
      <c r="C264" s="97"/>
      <c r="D264" s="97"/>
      <c r="E264" s="97"/>
    </row>
    <row r="265" spans="1:5" ht="16.5" x14ac:dyDescent="0.2">
      <c r="A265" s="83"/>
      <c r="B265" s="97"/>
      <c r="C265" s="97"/>
      <c r="D265" s="97"/>
      <c r="E265" s="97"/>
    </row>
    <row r="266" spans="1:5" ht="16.5" x14ac:dyDescent="0.2">
      <c r="A266" s="83"/>
      <c r="B266" s="97"/>
      <c r="C266" s="97"/>
      <c r="D266" s="97"/>
      <c r="E266" s="97"/>
    </row>
    <row r="267" spans="1:5" ht="16.5" x14ac:dyDescent="0.2">
      <c r="A267" s="83"/>
      <c r="B267" s="97"/>
      <c r="C267" s="97"/>
      <c r="D267" s="97"/>
      <c r="E267" s="97"/>
    </row>
    <row r="268" spans="1:5" ht="16.5" x14ac:dyDescent="0.2">
      <c r="A268" s="83"/>
      <c r="B268" s="97"/>
      <c r="C268" s="97"/>
      <c r="D268" s="97"/>
      <c r="E268" s="97"/>
    </row>
    <row r="269" spans="1:5" ht="16.5" x14ac:dyDescent="0.2">
      <c r="A269" s="83"/>
      <c r="B269" s="97"/>
      <c r="C269" s="97"/>
      <c r="D269" s="97"/>
      <c r="E269" s="97"/>
    </row>
    <row r="270" spans="1:5" ht="16.5" x14ac:dyDescent="0.2">
      <c r="A270" s="83"/>
      <c r="B270" s="97"/>
      <c r="C270" s="97"/>
      <c r="D270" s="97"/>
      <c r="E270" s="97"/>
    </row>
    <row r="271" spans="1:5" ht="16.5" x14ac:dyDescent="0.2">
      <c r="A271" s="83"/>
      <c r="B271" s="97"/>
      <c r="C271" s="97"/>
      <c r="D271" s="97"/>
      <c r="E271" s="97"/>
    </row>
    <row r="272" spans="1:5" ht="16.5" x14ac:dyDescent="0.2">
      <c r="A272" s="83"/>
      <c r="B272" s="97"/>
      <c r="C272" s="97"/>
      <c r="D272" s="97"/>
      <c r="E272" s="97"/>
    </row>
    <row r="273" spans="1:5" ht="16.5" x14ac:dyDescent="0.2">
      <c r="A273" s="83"/>
      <c r="B273" s="97"/>
      <c r="C273" s="97"/>
      <c r="D273" s="97"/>
      <c r="E273" s="97"/>
    </row>
    <row r="274" spans="1:5" ht="16.5" x14ac:dyDescent="0.2">
      <c r="A274" s="83"/>
      <c r="B274" s="97"/>
      <c r="C274" s="97"/>
      <c r="D274" s="97"/>
      <c r="E274" s="97"/>
    </row>
    <row r="275" spans="1:5" ht="16.5" x14ac:dyDescent="0.2">
      <c r="A275" s="83"/>
      <c r="B275" s="97"/>
      <c r="C275" s="97"/>
      <c r="D275" s="97"/>
      <c r="E275" s="97"/>
    </row>
    <row r="276" spans="1:5" ht="16.5" x14ac:dyDescent="0.2">
      <c r="A276" s="83"/>
      <c r="B276" s="97"/>
      <c r="C276" s="97"/>
      <c r="D276" s="97"/>
      <c r="E276" s="97"/>
    </row>
    <row r="277" spans="1:5" ht="16.5" x14ac:dyDescent="0.2">
      <c r="A277" s="83"/>
      <c r="B277" s="97"/>
      <c r="C277" s="97"/>
      <c r="D277" s="97"/>
      <c r="E277" s="97"/>
    </row>
    <row r="278" spans="1:5" ht="16.5" x14ac:dyDescent="0.2">
      <c r="A278" s="83"/>
      <c r="B278" s="97"/>
      <c r="C278" s="97"/>
      <c r="D278" s="97"/>
      <c r="E278" s="97"/>
    </row>
    <row r="279" spans="1:5" ht="16.5" x14ac:dyDescent="0.2">
      <c r="A279" s="83"/>
      <c r="B279" s="97"/>
      <c r="C279" s="97"/>
      <c r="D279" s="97"/>
      <c r="E279" s="97"/>
    </row>
    <row r="280" spans="1:5" ht="16.5" x14ac:dyDescent="0.2">
      <c r="A280" s="83"/>
      <c r="B280" s="97"/>
      <c r="C280" s="97"/>
      <c r="D280" s="97"/>
      <c r="E280" s="97"/>
    </row>
    <row r="281" spans="1:5" ht="16.5" x14ac:dyDescent="0.2">
      <c r="A281" s="83"/>
      <c r="B281" s="97"/>
      <c r="C281" s="97"/>
      <c r="D281" s="97"/>
      <c r="E281" s="97"/>
    </row>
    <row r="282" spans="1:5" x14ac:dyDescent="0.3">
      <c r="D282" s="95"/>
      <c r="E282" s="95"/>
    </row>
  </sheetData>
  <mergeCells count="2">
    <mergeCell ref="B5:E5"/>
    <mergeCell ref="B4:E4"/>
  </mergeCells>
  <phoneticPr fontId="2" type="noConversion"/>
  <pageMargins left="0.55118110236220474" right="0.35433070866141736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3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33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33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33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475773</v>
      </c>
      <c r="E11" s="209"/>
    </row>
    <row r="12" spans="1:5" ht="44.45" customHeight="1" x14ac:dyDescent="0.2">
      <c r="A12" s="2">
        <f>A11+1</f>
        <v>2</v>
      </c>
      <c r="B12" s="127" t="s">
        <v>94</v>
      </c>
      <c r="C12" s="88" t="s">
        <v>16</v>
      </c>
      <c r="D12" s="209">
        <f>6931900-1</f>
        <v>6931899</v>
      </c>
      <c r="E12" s="209"/>
    </row>
    <row r="13" spans="1:5" ht="51" customHeight="1" x14ac:dyDescent="0.2">
      <c r="A13" s="2">
        <f>A12+1</f>
        <v>3</v>
      </c>
      <c r="B13" s="127" t="s">
        <v>95</v>
      </c>
      <c r="C13" s="88" t="s">
        <v>17</v>
      </c>
      <c r="D13" s="209">
        <f>194872426+1</f>
        <v>194872427</v>
      </c>
      <c r="E13" s="209"/>
    </row>
    <row r="14" spans="1:5" ht="33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3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3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33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SUM(D11:D18)</f>
        <v>202280099</v>
      </c>
      <c r="E19" s="211">
        <f>SUM(E11:E18)</f>
        <v>0</v>
      </c>
    </row>
    <row r="20" spans="1:5" ht="33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54.75" customHeight="1" x14ac:dyDescent="0.2">
      <c r="A21" s="2">
        <f>A20+1</f>
        <v>1</v>
      </c>
      <c r="B21" s="127" t="s">
        <v>99</v>
      </c>
      <c r="C21" s="88">
        <v>19</v>
      </c>
      <c r="D21" s="209">
        <v>7169565</v>
      </c>
      <c r="E21" s="209"/>
    </row>
    <row r="22" spans="1:5" ht="33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53.1" customHeight="1" x14ac:dyDescent="0.2">
      <c r="A23" s="2"/>
      <c r="B23" s="127" t="s">
        <v>100</v>
      </c>
      <c r="C23" s="79">
        <v>21</v>
      </c>
      <c r="D23" s="209">
        <v>1667078</v>
      </c>
      <c r="E23" s="209"/>
    </row>
    <row r="24" spans="1:5" ht="33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33" customHeight="1" x14ac:dyDescent="0.2">
      <c r="A25" s="2"/>
      <c r="B25" s="127" t="s">
        <v>101</v>
      </c>
      <c r="C25" s="79">
        <v>22</v>
      </c>
      <c r="D25" s="209">
        <v>341673</v>
      </c>
      <c r="E25" s="209"/>
    </row>
    <row r="26" spans="1:5" ht="33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33" customHeight="1" x14ac:dyDescent="0.2">
      <c r="A28" s="2"/>
      <c r="B28" s="128" t="s">
        <v>88</v>
      </c>
      <c r="C28" s="79">
        <v>24</v>
      </c>
      <c r="D28" s="209"/>
      <c r="E28" s="209"/>
    </row>
    <row r="29" spans="1:5" ht="33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33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3" customHeight="1" x14ac:dyDescent="0.2">
      <c r="A32" s="2"/>
      <c r="B32" s="127" t="s">
        <v>55</v>
      </c>
      <c r="C32" s="80">
        <v>30</v>
      </c>
      <c r="D32" s="211">
        <f>D23+D27+D29+D31</f>
        <v>1667078</v>
      </c>
      <c r="E32" s="211">
        <f>E23+E27+E29+E31</f>
        <v>0</v>
      </c>
    </row>
    <row r="33" spans="1:5" ht="33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33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198536</v>
      </c>
      <c r="E35" s="209"/>
    </row>
    <row r="36" spans="1:5" ht="33" customHeight="1" x14ac:dyDescent="0.2">
      <c r="A36" s="2"/>
      <c r="B36" s="128" t="s">
        <v>90</v>
      </c>
      <c r="C36" s="88" t="s">
        <v>37</v>
      </c>
      <c r="D36" s="209">
        <v>58100</v>
      </c>
      <c r="E36" s="209"/>
    </row>
    <row r="37" spans="1:5" ht="33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33" customHeight="1" x14ac:dyDescent="0.2">
      <c r="A38" s="2"/>
      <c r="B38" s="127" t="s">
        <v>130</v>
      </c>
      <c r="C38" s="79">
        <v>35</v>
      </c>
      <c r="D38" s="209">
        <v>9078494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9335130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33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33" customHeight="1" x14ac:dyDescent="0.2">
      <c r="A44" s="2">
        <v>6</v>
      </c>
      <c r="B44" s="127" t="s">
        <v>108</v>
      </c>
      <c r="C44" s="79">
        <v>42</v>
      </c>
      <c r="D44" s="209">
        <v>44521</v>
      </c>
      <c r="E44" s="209"/>
    </row>
    <row r="45" spans="1:5" ht="33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18216294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220496393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33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33" customHeight="1" x14ac:dyDescent="0.2">
      <c r="A49" s="2">
        <f>A48+1</f>
        <v>1</v>
      </c>
      <c r="B49" s="127" t="s">
        <v>109</v>
      </c>
      <c r="C49" s="79">
        <v>52</v>
      </c>
      <c r="D49" s="209">
        <v>282491</v>
      </c>
      <c r="E49" s="209"/>
    </row>
    <row r="50" spans="1:7" ht="33" customHeight="1" x14ac:dyDescent="0.2">
      <c r="A50" s="2"/>
      <c r="B50" s="128" t="s">
        <v>63</v>
      </c>
      <c r="C50" s="79">
        <v>53</v>
      </c>
      <c r="D50" s="209">
        <v>0</v>
      </c>
      <c r="E50" s="209"/>
    </row>
    <row r="51" spans="1:7" ht="33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3" customHeight="1" x14ac:dyDescent="0.2">
      <c r="A52" s="23">
        <f>A51+1</f>
        <v>3</v>
      </c>
      <c r="B52" s="127" t="s">
        <v>111</v>
      </c>
      <c r="C52" s="79">
        <v>55</v>
      </c>
      <c r="D52" s="209">
        <v>201328761</v>
      </c>
      <c r="E52" s="209"/>
    </row>
    <row r="53" spans="1:7" ht="33" customHeight="1" x14ac:dyDescent="0.2">
      <c r="A53" s="4"/>
      <c r="B53" s="127" t="s">
        <v>35</v>
      </c>
      <c r="C53" s="80">
        <v>58</v>
      </c>
      <c r="D53" s="211">
        <f>D49+D51+D52</f>
        <v>201611252</v>
      </c>
      <c r="E53" s="211">
        <f>E49+E51+E52</f>
        <v>0</v>
      </c>
    </row>
    <row r="54" spans="1:7" ht="33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271332739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262633060</v>
      </c>
      <c r="E56" s="209"/>
    </row>
    <row r="57" spans="1:7" ht="33" customHeight="1" x14ac:dyDescent="0.2">
      <c r="A57" s="2"/>
      <c r="B57" s="128" t="s">
        <v>91</v>
      </c>
      <c r="C57" s="79">
        <v>61</v>
      </c>
      <c r="D57" s="209">
        <v>46740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6902548</v>
      </c>
      <c r="E59" s="214"/>
      <c r="G59" s="158">
        <f>E59-G60</f>
        <v>0</v>
      </c>
    </row>
    <row r="60" spans="1:7" ht="33" customHeight="1" x14ac:dyDescent="0.2">
      <c r="A60" s="2"/>
      <c r="B60" s="128" t="s">
        <v>65</v>
      </c>
      <c r="C60" s="79">
        <v>63</v>
      </c>
      <c r="D60" s="211">
        <v>6902548</v>
      </c>
      <c r="E60" s="215"/>
      <c r="G60" s="158">
        <f>E60+E62</f>
        <v>0</v>
      </c>
    </row>
    <row r="61" spans="1:7" ht="36.6" customHeight="1" x14ac:dyDescent="0.2">
      <c r="A61" s="2"/>
      <c r="B61" s="128" t="s">
        <v>78</v>
      </c>
      <c r="C61" s="88" t="s">
        <v>31</v>
      </c>
      <c r="D61" s="209">
        <v>5512061</v>
      </c>
      <c r="E61" s="209"/>
    </row>
    <row r="62" spans="1:7" ht="33" customHeight="1" x14ac:dyDescent="0.2">
      <c r="A62" s="2"/>
      <c r="B62" s="128" t="s">
        <v>66</v>
      </c>
      <c r="C62" s="79">
        <v>64</v>
      </c>
      <c r="D62" s="209"/>
      <c r="E62" s="214"/>
    </row>
    <row r="63" spans="1:7" ht="75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33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33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3" customHeight="1" x14ac:dyDescent="0.2">
      <c r="A67" s="2">
        <f>A66+1</f>
        <v>6</v>
      </c>
      <c r="B67" s="127" t="s">
        <v>117</v>
      </c>
      <c r="C67" s="79">
        <v>72</v>
      </c>
      <c r="D67" s="209">
        <v>8895577</v>
      </c>
      <c r="E67" s="209"/>
    </row>
    <row r="68" spans="1:5" ht="33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33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33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33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3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287130864</v>
      </c>
      <c r="E72" s="211">
        <f>E55+E59+E63+E65+E66+E67+E68+E70+E71</f>
        <v>0</v>
      </c>
    </row>
    <row r="73" spans="1:5" ht="33" customHeight="1" x14ac:dyDescent="0.2">
      <c r="A73" s="4">
        <v>11</v>
      </c>
      <c r="B73" s="127" t="s">
        <v>69</v>
      </c>
      <c r="C73" s="80">
        <v>79</v>
      </c>
      <c r="D73" s="211">
        <f>D53+D72</f>
        <v>488742116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-268245723</v>
      </c>
      <c r="E74" s="211">
        <f>E46-E73</f>
        <v>0</v>
      </c>
    </row>
    <row r="75" spans="1:5" ht="33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33" customHeight="1" x14ac:dyDescent="0.2">
      <c r="A76" s="2">
        <v>1</v>
      </c>
      <c r="B76" s="134" t="s">
        <v>121</v>
      </c>
      <c r="C76" s="79">
        <v>84</v>
      </c>
      <c r="D76" s="209">
        <v>180205741</v>
      </c>
      <c r="E76" s="209"/>
    </row>
    <row r="77" spans="1:5" ht="33" customHeight="1" x14ac:dyDescent="0.2">
      <c r="A77" s="2">
        <f>A76+1</f>
        <v>2</v>
      </c>
      <c r="B77" s="134" t="s">
        <v>122</v>
      </c>
      <c r="C77" s="79">
        <v>85</v>
      </c>
      <c r="D77" s="209">
        <v>0</v>
      </c>
      <c r="E77" s="209"/>
    </row>
    <row r="78" spans="1:5" ht="33" customHeight="1" x14ac:dyDescent="0.2">
      <c r="A78" s="2">
        <f>A77+1</f>
        <v>3</v>
      </c>
      <c r="B78" s="134" t="s">
        <v>123</v>
      </c>
      <c r="C78" s="79">
        <v>86</v>
      </c>
      <c r="D78" s="209">
        <v>158017849</v>
      </c>
      <c r="E78" s="209"/>
    </row>
    <row r="79" spans="1:5" ht="33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33" customHeight="1" x14ac:dyDescent="0.2">
      <c r="A80" s="2">
        <f>A79+1</f>
        <v>5</v>
      </c>
      <c r="B80" s="134" t="s">
        <v>125</v>
      </c>
      <c r="C80" s="79">
        <v>88</v>
      </c>
      <c r="D80" s="209">
        <v>290433615</v>
      </c>
      <c r="E80" s="209"/>
    </row>
    <row r="81" spans="1:5" ht="29.45" customHeight="1" x14ac:dyDescent="0.2">
      <c r="A81" s="4"/>
      <c r="B81" s="134" t="s">
        <v>70</v>
      </c>
      <c r="C81" s="80">
        <v>90</v>
      </c>
      <c r="D81" s="211">
        <f>D76+D77-D78+D79-D80</f>
        <v>-268245723</v>
      </c>
      <c r="E81" s="211">
        <f>E76+E77-E78+E79-E80</f>
        <v>0</v>
      </c>
    </row>
    <row r="82" spans="1:5" ht="18.7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4294967295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G269"/>
  <sheetViews>
    <sheetView topLeftCell="A7"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243359</v>
      </c>
      <c r="E11" s="209"/>
    </row>
    <row r="12" spans="1:5" ht="57.75" customHeight="1" x14ac:dyDescent="0.2">
      <c r="A12" s="2">
        <f>A11+1</f>
        <v>2</v>
      </c>
      <c r="B12" s="127" t="s">
        <v>94</v>
      </c>
      <c r="C12" s="88" t="s">
        <v>16</v>
      </c>
      <c r="D12" s="209">
        <v>2847885</v>
      </c>
      <c r="E12" s="209"/>
    </row>
    <row r="13" spans="1:5" ht="49.9" customHeight="1" x14ac:dyDescent="0.2">
      <c r="A13" s="2">
        <f>A12+1</f>
        <v>3</v>
      </c>
      <c r="B13" s="127" t="s">
        <v>95</v>
      </c>
      <c r="C13" s="88" t="s">
        <v>17</v>
      </c>
      <c r="D13" s="209">
        <v>99791846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102883090</v>
      </c>
      <c r="E19" s="211">
        <f>E11+E12+E13+E14+E15+E17</f>
        <v>0</v>
      </c>
    </row>
    <row r="20" spans="1:5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89.1" customHeight="1" x14ac:dyDescent="0.2">
      <c r="A21" s="2">
        <f>A20+1</f>
        <v>1</v>
      </c>
      <c r="B21" s="127" t="s">
        <v>99</v>
      </c>
      <c r="C21" s="88">
        <v>19</v>
      </c>
      <c r="D21" s="209">
        <v>3548067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355492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/>
      <c r="E25" s="209"/>
    </row>
    <row r="26" spans="1:5" ht="41.4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42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64.150000000000006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0.4" customHeight="1" x14ac:dyDescent="0.2">
      <c r="A32" s="2"/>
      <c r="B32" s="127" t="s">
        <v>55</v>
      </c>
      <c r="C32" s="80">
        <v>30</v>
      </c>
      <c r="D32" s="211">
        <f>D23+D27+D29+D31</f>
        <v>355492</v>
      </c>
      <c r="E32" s="211">
        <f>E23+E27+E29+E31</f>
        <v>0</v>
      </c>
    </row>
    <row r="33" spans="1:5" ht="29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30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46.9" customHeight="1" x14ac:dyDescent="0.2">
      <c r="A35" s="2"/>
      <c r="B35" s="127" t="s">
        <v>106</v>
      </c>
      <c r="C35" s="79">
        <v>33</v>
      </c>
      <c r="D35" s="209">
        <v>277460</v>
      </c>
      <c r="E35" s="209"/>
    </row>
    <row r="36" spans="1:5" ht="51.6" customHeight="1" x14ac:dyDescent="0.2">
      <c r="A36" s="2"/>
      <c r="B36" s="128" t="s">
        <v>90</v>
      </c>
      <c r="C36" s="88" t="s">
        <v>37</v>
      </c>
      <c r="D36" s="209">
        <v>9700</v>
      </c>
      <c r="E36" s="209"/>
    </row>
    <row r="37" spans="1:5" ht="25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55.15" customHeight="1" x14ac:dyDescent="0.2">
      <c r="A38" s="2"/>
      <c r="B38" s="127" t="s">
        <v>130</v>
      </c>
      <c r="C38" s="79">
        <v>35</v>
      </c>
      <c r="D38" s="209">
        <v>5838714</v>
      </c>
      <c r="E38" s="209"/>
    </row>
    <row r="39" spans="1:5" ht="44.1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D35+D36+D38</f>
        <v>6125874</v>
      </c>
      <c r="E41" s="211">
        <f>E35+E36+E38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62.1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6.65" customHeight="1" x14ac:dyDescent="0.2">
      <c r="A44" s="2">
        <v>6</v>
      </c>
      <c r="B44" s="127" t="s">
        <v>108</v>
      </c>
      <c r="C44" s="79">
        <v>42</v>
      </c>
      <c r="D44" s="209">
        <v>3357</v>
      </c>
      <c r="E44" s="209"/>
    </row>
    <row r="45" spans="1:5" ht="30" x14ac:dyDescent="0.2">
      <c r="A45" s="4">
        <v>7</v>
      </c>
      <c r="B45" s="127" t="s">
        <v>60</v>
      </c>
      <c r="C45" s="80">
        <v>45</v>
      </c>
      <c r="D45" s="211">
        <f>D21+D32+D33+D41+D42+D44+D43</f>
        <v>10032790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112915880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>
        <v>2619969</v>
      </c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9.25" customHeight="1" x14ac:dyDescent="0.2">
      <c r="A52" s="23">
        <f>A51+1</f>
        <v>3</v>
      </c>
      <c r="B52" s="127" t="s">
        <v>111</v>
      </c>
      <c r="C52" s="79">
        <v>55</v>
      </c>
      <c r="D52" s="209">
        <v>107442485</v>
      </c>
      <c r="E52" s="209"/>
    </row>
    <row r="53" spans="1:7" ht="20.25" customHeight="1" x14ac:dyDescent="0.2">
      <c r="A53" s="4"/>
      <c r="B53" s="127" t="s">
        <v>35</v>
      </c>
      <c r="C53" s="80">
        <v>58</v>
      </c>
      <c r="D53" s="211">
        <f>D49+D51+D52</f>
        <v>110062454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43.15" customHeight="1" x14ac:dyDescent="0.2">
      <c r="A55" s="2">
        <v>1</v>
      </c>
      <c r="B55" s="127" t="s">
        <v>113</v>
      </c>
      <c r="C55" s="79">
        <v>60</v>
      </c>
      <c r="D55" s="209">
        <v>146274293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142872540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258545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48.6" customHeight="1" x14ac:dyDescent="0.2">
      <c r="A59" s="2">
        <v>2</v>
      </c>
      <c r="B59" s="127" t="s">
        <v>114</v>
      </c>
      <c r="C59" s="79">
        <v>62</v>
      </c>
      <c r="D59" s="209">
        <v>3677293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3677293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3102344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34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43.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51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5149912</v>
      </c>
      <c r="E67" s="209"/>
    </row>
    <row r="68" spans="1:5" ht="48.4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6.6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4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57.6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155101498</v>
      </c>
      <c r="E72" s="211">
        <f>E55+E59+E63+E65+E66+E67+E68+E70+E71</f>
        <v>0</v>
      </c>
    </row>
    <row r="73" spans="1:5" x14ac:dyDescent="0.2">
      <c r="A73" s="4">
        <v>11</v>
      </c>
      <c r="B73" s="127" t="s">
        <v>69</v>
      </c>
      <c r="C73" s="80">
        <v>79</v>
      </c>
      <c r="D73" s="211">
        <f>D53+D72</f>
        <v>265163952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-152248072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28.5" customHeight="1" x14ac:dyDescent="0.2">
      <c r="A76" s="2">
        <v>1</v>
      </c>
      <c r="B76" s="134" t="s">
        <v>121</v>
      </c>
      <c r="C76" s="79">
        <v>84</v>
      </c>
      <c r="D76" s="209">
        <v>99943087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59460962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192730197</v>
      </c>
      <c r="E80" s="209"/>
    </row>
    <row r="81" spans="1:5" ht="21.75" customHeight="1" x14ac:dyDescent="0.2">
      <c r="A81" s="4"/>
      <c r="B81" s="134" t="s">
        <v>70</v>
      </c>
      <c r="C81" s="80">
        <v>90</v>
      </c>
      <c r="D81" s="211">
        <f>D76+D77-D78+D79-D80</f>
        <v>-152248072</v>
      </c>
      <c r="E81" s="211">
        <f>E76+E77-E78+E79-E80</f>
        <v>0</v>
      </c>
    </row>
    <row r="82" spans="1:5" ht="16.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269"/>
  <sheetViews>
    <sheetView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8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18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2.9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39.4" customHeight="1" x14ac:dyDescent="0.2">
      <c r="A11" s="2">
        <v>1</v>
      </c>
      <c r="B11" s="127" t="s">
        <v>93</v>
      </c>
      <c r="C11" s="88" t="s">
        <v>15</v>
      </c>
      <c r="D11" s="209">
        <v>788904</v>
      </c>
      <c r="E11" s="209"/>
    </row>
    <row r="12" spans="1:5" ht="39.4" customHeight="1" x14ac:dyDescent="0.2">
      <c r="A12" s="2">
        <f>A11+1</f>
        <v>2</v>
      </c>
      <c r="B12" s="127" t="s">
        <v>94</v>
      </c>
      <c r="C12" s="88" t="s">
        <v>16</v>
      </c>
      <c r="D12" s="209">
        <v>14133541</v>
      </c>
      <c r="E12" s="209"/>
    </row>
    <row r="13" spans="1:5" ht="39.4" customHeight="1" x14ac:dyDescent="0.2">
      <c r="A13" s="2">
        <f>A12+1</f>
        <v>3</v>
      </c>
      <c r="B13" s="127" t="s">
        <v>95</v>
      </c>
      <c r="C13" s="88" t="s">
        <v>17</v>
      </c>
      <c r="D13" s="209">
        <v>121607956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136530401</v>
      </c>
      <c r="E19" s="211">
        <f>E11+E12+E13+E14+E15+E17</f>
        <v>0</v>
      </c>
    </row>
    <row r="20" spans="1:5" ht="22.9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73.349999999999994" customHeight="1" x14ac:dyDescent="0.2">
      <c r="A21" s="2">
        <f>A20+1</f>
        <v>1</v>
      </c>
      <c r="B21" s="127" t="s">
        <v>99</v>
      </c>
      <c r="C21" s="88">
        <v>19</v>
      </c>
      <c r="D21" s="209">
        <v>9031108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2397158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67.900000000000006" customHeight="1" x14ac:dyDescent="0.2">
      <c r="A25" s="2"/>
      <c r="B25" s="127" t="s">
        <v>101</v>
      </c>
      <c r="C25" s="79">
        <v>22</v>
      </c>
      <c r="D25" s="209"/>
      <c r="E25" s="209"/>
    </row>
    <row r="26" spans="1:5" ht="27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17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141.75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1.75" customHeight="1" x14ac:dyDescent="0.2">
      <c r="A32" s="2"/>
      <c r="B32" s="127" t="s">
        <v>55</v>
      </c>
      <c r="C32" s="80">
        <v>30</v>
      </c>
      <c r="D32" s="211">
        <f>D23+D27+D29+D31</f>
        <v>2397158</v>
      </c>
      <c r="E32" s="211">
        <f>E23+E27+E29+E31</f>
        <v>0</v>
      </c>
    </row>
    <row r="33" spans="1:5" ht="21.7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1.7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350206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55050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133.5" customHeight="1" x14ac:dyDescent="0.2">
      <c r="A38" s="2"/>
      <c r="B38" s="127" t="s">
        <v>130</v>
      </c>
      <c r="C38" s="79">
        <v>35</v>
      </c>
      <c r="D38" s="209">
        <v>6761270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7166526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1.4" customHeight="1" x14ac:dyDescent="0.2">
      <c r="A44" s="2">
        <v>6</v>
      </c>
      <c r="B44" s="127" t="s">
        <v>108</v>
      </c>
      <c r="C44" s="79">
        <v>42</v>
      </c>
      <c r="D44" s="209"/>
      <c r="E44" s="209"/>
    </row>
    <row r="45" spans="1:5" ht="23.2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18594792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155125193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7.75" customHeight="1" x14ac:dyDescent="0.2">
      <c r="A52" s="23">
        <f>A51+1</f>
        <v>3</v>
      </c>
      <c r="B52" s="127" t="s">
        <v>111</v>
      </c>
      <c r="C52" s="79">
        <v>55</v>
      </c>
      <c r="D52" s="209">
        <v>163000763</v>
      </c>
      <c r="E52" s="209"/>
    </row>
    <row r="53" spans="1:7" ht="27.75" customHeight="1" x14ac:dyDescent="0.2">
      <c r="A53" s="4"/>
      <c r="B53" s="127" t="s">
        <v>35</v>
      </c>
      <c r="C53" s="80">
        <v>58</v>
      </c>
      <c r="D53" s="211">
        <f>D49+D51+D52</f>
        <v>163000763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57.4" customHeight="1" x14ac:dyDescent="0.2">
      <c r="A55" s="2">
        <v>1</v>
      </c>
      <c r="B55" s="127" t="s">
        <v>113</v>
      </c>
      <c r="C55" s="79">
        <v>60</v>
      </c>
      <c r="D55" s="209">
        <v>339799223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332418819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926619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8472358</v>
      </c>
      <c r="E59" s="214"/>
      <c r="G59" s="158">
        <f>E59-G60</f>
        <v>0</v>
      </c>
    </row>
    <row r="60" spans="1:7" ht="45" customHeight="1" x14ac:dyDescent="0.2">
      <c r="A60" s="2"/>
      <c r="B60" s="128" t="s">
        <v>65</v>
      </c>
      <c r="C60" s="79">
        <v>63</v>
      </c>
      <c r="D60" s="211">
        <v>8472358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7198638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89.6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102.7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12011900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4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9.2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37.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360283481</v>
      </c>
      <c r="E72" s="211">
        <f>E55+E59+E63+E65+E66+E67+E68+E70+E71</f>
        <v>0</v>
      </c>
    </row>
    <row r="73" spans="1:5" ht="21.75" customHeight="1" x14ac:dyDescent="0.2">
      <c r="A73" s="4">
        <v>11</v>
      </c>
      <c r="B73" s="127" t="s">
        <v>69</v>
      </c>
      <c r="C73" s="80">
        <v>79</v>
      </c>
      <c r="D73" s="211">
        <f>D53+D72</f>
        <v>523284244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-368159051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86.25" customHeight="1" x14ac:dyDescent="0.2">
      <c r="A76" s="2">
        <v>1</v>
      </c>
      <c r="B76" s="134" t="s">
        <v>121</v>
      </c>
      <c r="C76" s="79">
        <v>84</v>
      </c>
      <c r="D76" s="209">
        <v>122623472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127356986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363425537</v>
      </c>
      <c r="E80" s="209"/>
    </row>
    <row r="81" spans="1:5" ht="19.5" customHeight="1" x14ac:dyDescent="0.2">
      <c r="A81" s="4"/>
      <c r="B81" s="134" t="s">
        <v>70</v>
      </c>
      <c r="C81" s="80">
        <v>90</v>
      </c>
      <c r="D81" s="211">
        <f>D76+D77-D78+D79-D80</f>
        <v>-368159051</v>
      </c>
      <c r="E81" s="211">
        <f>E76+E77-E78+E79-E80</f>
        <v>0</v>
      </c>
    </row>
    <row r="82" spans="1:5" ht="19.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269"/>
  <sheetViews>
    <sheetView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22.9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4.7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312783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3936456</v>
      </c>
      <c r="E12" s="209"/>
    </row>
    <row r="13" spans="1:5" ht="24.4" customHeight="1" x14ac:dyDescent="0.2">
      <c r="A13" s="2">
        <f>A12+1</f>
        <v>3</v>
      </c>
      <c r="B13" s="127" t="s">
        <v>95</v>
      </c>
      <c r="C13" s="88" t="s">
        <v>17</v>
      </c>
      <c r="D13" s="209">
        <v>50060144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2353</v>
      </c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>
        <v>2573</v>
      </c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>
        <v>2573</v>
      </c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54314309</v>
      </c>
      <c r="E19" s="211">
        <f>E11+E12+E13+E14+E15+E17</f>
        <v>0</v>
      </c>
    </row>
    <row r="20" spans="1:5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62.65" customHeight="1" x14ac:dyDescent="0.2">
      <c r="A21" s="2">
        <f>A20+1</f>
        <v>1</v>
      </c>
      <c r="B21" s="127" t="s">
        <v>99</v>
      </c>
      <c r="C21" s="88">
        <v>19</v>
      </c>
      <c r="D21" s="209">
        <v>5420913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/>
      <c r="E22" s="211"/>
    </row>
    <row r="23" spans="1:5" ht="114" customHeight="1" x14ac:dyDescent="0.2">
      <c r="A23" s="2"/>
      <c r="B23" s="127" t="s">
        <v>100</v>
      </c>
      <c r="C23" s="79">
        <v>21</v>
      </c>
      <c r="D23" s="209">
        <v>1243718</v>
      </c>
      <c r="E23" s="209"/>
    </row>
    <row r="24" spans="1:5" ht="36.7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81480</v>
      </c>
      <c r="E25" s="209"/>
    </row>
    <row r="26" spans="1:5" ht="21.7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48.4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38.85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46.1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0.4" customHeight="1" x14ac:dyDescent="0.2">
      <c r="A32" s="2"/>
      <c r="B32" s="127" t="s">
        <v>55</v>
      </c>
      <c r="C32" s="80">
        <v>30</v>
      </c>
      <c r="D32" s="211">
        <f>D23+D27+D29+D31</f>
        <v>1243718</v>
      </c>
      <c r="E32" s="211">
        <f>E23+E27+E29+E31</f>
        <v>0</v>
      </c>
    </row>
    <row r="33" spans="1:5" ht="29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30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36.75" customHeight="1" x14ac:dyDescent="0.2">
      <c r="A35" s="2"/>
      <c r="B35" s="127" t="s">
        <v>106</v>
      </c>
      <c r="C35" s="79">
        <v>33</v>
      </c>
      <c r="D35" s="209">
        <v>69392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15642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102.75" customHeight="1" x14ac:dyDescent="0.2">
      <c r="A38" s="2"/>
      <c r="B38" s="127" t="s">
        <v>130</v>
      </c>
      <c r="C38" s="79">
        <v>35</v>
      </c>
      <c r="D38" s="209">
        <v>2363804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2448838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18" customHeight="1" x14ac:dyDescent="0.2">
      <c r="A44" s="2">
        <v>6</v>
      </c>
      <c r="B44" s="127" t="s">
        <v>108</v>
      </c>
      <c r="C44" s="79">
        <v>42</v>
      </c>
      <c r="D44" s="209">
        <v>25250</v>
      </c>
      <c r="E44" s="209"/>
    </row>
    <row r="45" spans="1:5" ht="17.649999999999999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9138719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63453028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1.75" customHeight="1" x14ac:dyDescent="0.2">
      <c r="A52" s="23">
        <f>A51+1</f>
        <v>3</v>
      </c>
      <c r="B52" s="127" t="s">
        <v>111</v>
      </c>
      <c r="C52" s="79">
        <v>55</v>
      </c>
      <c r="D52" s="209">
        <v>112418102</v>
      </c>
      <c r="E52" s="209"/>
    </row>
    <row r="53" spans="1:7" ht="30.4" customHeight="1" x14ac:dyDescent="0.2">
      <c r="A53" s="4"/>
      <c r="B53" s="127" t="s">
        <v>35</v>
      </c>
      <c r="C53" s="80">
        <v>58</v>
      </c>
      <c r="D53" s="211">
        <f>D49+D51+D52</f>
        <v>112418102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171760224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169062255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464823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4459894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4459894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3751100</v>
      </c>
      <c r="E61" s="209"/>
    </row>
    <row r="62" spans="1:7" ht="53.6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89.6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102.7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6212202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7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182432320</v>
      </c>
      <c r="E72" s="211">
        <f>E55+E59+E63+E65+E66+E67+E68+E70+E71</f>
        <v>0</v>
      </c>
    </row>
    <row r="73" spans="1:5" x14ac:dyDescent="0.2">
      <c r="A73" s="4">
        <v>11</v>
      </c>
      <c r="B73" s="127" t="s">
        <v>69</v>
      </c>
      <c r="C73" s="80">
        <v>79</v>
      </c>
      <c r="D73" s="211">
        <f>D53+D72</f>
        <v>294850422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-231397394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86.25" customHeight="1" x14ac:dyDescent="0.2">
      <c r="A76" s="2">
        <v>1</v>
      </c>
      <c r="B76" s="134" t="s">
        <v>121</v>
      </c>
      <c r="C76" s="79">
        <v>84</v>
      </c>
      <c r="D76" s="209">
        <v>50172862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74533629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207036627</v>
      </c>
      <c r="E80" s="209"/>
    </row>
    <row r="81" spans="1:5" ht="19.5" customHeight="1" x14ac:dyDescent="0.2">
      <c r="A81" s="4"/>
      <c r="B81" s="134" t="s">
        <v>70</v>
      </c>
      <c r="C81" s="80">
        <v>90</v>
      </c>
      <c r="D81" s="211">
        <f>D76+D77-D78+D79-D80</f>
        <v>-231397394</v>
      </c>
      <c r="E81" s="211">
        <f>E76+E77-E78+E79-E80</f>
        <v>0</v>
      </c>
    </row>
    <row r="82" spans="1:5" ht="21.7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269"/>
  <sheetViews>
    <sheetView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5.15" customHeight="1" x14ac:dyDescent="0.2">
      <c r="A11" s="2">
        <v>1</v>
      </c>
      <c r="B11" s="127" t="s">
        <v>93</v>
      </c>
      <c r="C11" s="88" t="s">
        <v>15</v>
      </c>
      <c r="D11" s="209">
        <v>359792</v>
      </c>
      <c r="E11" s="209"/>
    </row>
    <row r="12" spans="1:5" ht="55.15" customHeight="1" x14ac:dyDescent="0.2">
      <c r="A12" s="2">
        <f>A11+1</f>
        <v>2</v>
      </c>
      <c r="B12" s="127" t="s">
        <v>94</v>
      </c>
      <c r="C12" s="88" t="s">
        <v>16</v>
      </c>
      <c r="D12" s="209">
        <v>7822092</v>
      </c>
      <c r="E12" s="209"/>
    </row>
    <row r="13" spans="1:5" ht="55.15" customHeight="1" x14ac:dyDescent="0.2">
      <c r="A13" s="2">
        <f>A12+1</f>
        <v>3</v>
      </c>
      <c r="B13" s="127" t="s">
        <v>95</v>
      </c>
      <c r="C13" s="88" t="s">
        <v>17</v>
      </c>
      <c r="D13" s="209">
        <v>106636500</v>
      </c>
      <c r="E13" s="209"/>
    </row>
    <row r="14" spans="1:5" ht="30.4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30.4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0.4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30.4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114818384</v>
      </c>
      <c r="E19" s="211">
        <f>E11+E12+E13+E14+E15+E17</f>
        <v>0</v>
      </c>
    </row>
    <row r="20" spans="1:5" ht="30.4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37.35" customHeight="1" x14ac:dyDescent="0.2">
      <c r="A21" s="2">
        <f>A20+1</f>
        <v>1</v>
      </c>
      <c r="B21" s="127" t="s">
        <v>99</v>
      </c>
      <c r="C21" s="88">
        <v>19</v>
      </c>
      <c r="D21" s="209">
        <v>6543635</v>
      </c>
      <c r="E21" s="209"/>
    </row>
    <row r="22" spans="1:5" ht="30.4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58.9" customHeight="1" x14ac:dyDescent="0.2">
      <c r="A23" s="2"/>
      <c r="B23" s="127" t="s">
        <v>100</v>
      </c>
      <c r="C23" s="79">
        <v>21</v>
      </c>
      <c r="D23" s="209">
        <v>1637644</v>
      </c>
      <c r="E23" s="209"/>
    </row>
    <row r="24" spans="1:5" ht="30.4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30.4" customHeight="1" x14ac:dyDescent="0.2">
      <c r="A25" s="2"/>
      <c r="B25" s="127" t="s">
        <v>101</v>
      </c>
      <c r="C25" s="79">
        <v>22</v>
      </c>
      <c r="D25" s="209">
        <v>12097</v>
      </c>
      <c r="E25" s="209"/>
    </row>
    <row r="26" spans="1:5" ht="30.4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30.4" customHeight="1" x14ac:dyDescent="0.2">
      <c r="A28" s="2"/>
      <c r="B28" s="128" t="s">
        <v>88</v>
      </c>
      <c r="C28" s="79">
        <v>24</v>
      </c>
      <c r="D28" s="209"/>
      <c r="E28" s="209"/>
    </row>
    <row r="29" spans="1:5" ht="30.4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30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0.4" customHeight="1" x14ac:dyDescent="0.2">
      <c r="A32" s="2"/>
      <c r="B32" s="127" t="s">
        <v>55</v>
      </c>
      <c r="C32" s="80">
        <v>30</v>
      </c>
      <c r="D32" s="211">
        <f>D23+D27+D29+D31</f>
        <v>1637644</v>
      </c>
      <c r="E32" s="211">
        <f>E23+E27+E29+E31</f>
        <v>0</v>
      </c>
    </row>
    <row r="33" spans="1:5" ht="30.4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30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56.45" customHeight="1" x14ac:dyDescent="0.2">
      <c r="A35" s="2"/>
      <c r="B35" s="127" t="s">
        <v>106</v>
      </c>
      <c r="C35" s="79">
        <v>33</v>
      </c>
      <c r="D35" s="209">
        <v>108598</v>
      </c>
      <c r="E35" s="209"/>
    </row>
    <row r="36" spans="1:5" ht="30.4" customHeight="1" x14ac:dyDescent="0.2">
      <c r="A36" s="2"/>
      <c r="B36" s="128" t="s">
        <v>90</v>
      </c>
      <c r="C36" s="88" t="s">
        <v>37</v>
      </c>
      <c r="D36" s="209">
        <v>20300</v>
      </c>
      <c r="E36" s="209"/>
    </row>
    <row r="37" spans="1:5" ht="30.4" customHeight="1" x14ac:dyDescent="0.2">
      <c r="A37" s="2"/>
      <c r="B37" s="127" t="s">
        <v>107</v>
      </c>
      <c r="C37" s="79">
        <v>34</v>
      </c>
      <c r="D37" s="211" t="s">
        <v>27</v>
      </c>
      <c r="E37" s="211"/>
    </row>
    <row r="38" spans="1:5" ht="30.4" customHeight="1" x14ac:dyDescent="0.2">
      <c r="A38" s="2"/>
      <c r="B38" s="127" t="s">
        <v>130</v>
      </c>
      <c r="C38" s="79">
        <v>35</v>
      </c>
      <c r="D38" s="209">
        <v>4347924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4476822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30.4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30.4" customHeight="1" x14ac:dyDescent="0.2">
      <c r="A44" s="2">
        <v>6</v>
      </c>
      <c r="B44" s="127" t="s">
        <v>108</v>
      </c>
      <c r="C44" s="79">
        <v>42</v>
      </c>
      <c r="D44" s="209">
        <v>10123</v>
      </c>
      <c r="E44" s="209"/>
    </row>
    <row r="45" spans="1:5" ht="30.4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12668224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127486608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30.4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30.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0.4" customHeight="1" x14ac:dyDescent="0.2">
      <c r="A50" s="2"/>
      <c r="B50" s="128" t="s">
        <v>63</v>
      </c>
      <c r="C50" s="79">
        <v>53</v>
      </c>
      <c r="D50" s="209"/>
      <c r="E50" s="209"/>
    </row>
    <row r="51" spans="1:7" ht="30.4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0.4" customHeight="1" x14ac:dyDescent="0.2">
      <c r="A52" s="23">
        <f>A51+1</f>
        <v>3</v>
      </c>
      <c r="B52" s="127" t="s">
        <v>111</v>
      </c>
      <c r="C52" s="79">
        <v>55</v>
      </c>
      <c r="D52" s="209">
        <v>143998483</v>
      </c>
      <c r="E52" s="209"/>
    </row>
    <row r="53" spans="1:7" ht="30.4" customHeight="1" x14ac:dyDescent="0.2">
      <c r="A53" s="4"/>
      <c r="B53" s="127" t="s">
        <v>35</v>
      </c>
      <c r="C53" s="80">
        <v>58</v>
      </c>
      <c r="D53" s="211">
        <f>D49+D51+D52</f>
        <v>143998483</v>
      </c>
      <c r="E53" s="211">
        <f>E49+E51+E52</f>
        <v>0</v>
      </c>
    </row>
    <row r="54" spans="1:7" ht="30.4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177551994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172855277</v>
      </c>
      <c r="E56" s="209"/>
    </row>
    <row r="57" spans="1:7" ht="30.4" customHeight="1" x14ac:dyDescent="0.2">
      <c r="A57" s="2"/>
      <c r="B57" s="128" t="s">
        <v>91</v>
      </c>
      <c r="C57" s="79">
        <v>61</v>
      </c>
      <c r="D57" s="209">
        <v>416221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>
        <v>0</v>
      </c>
      <c r="E58" s="209"/>
    </row>
    <row r="59" spans="1:7" ht="70.7" customHeight="1" x14ac:dyDescent="0.2">
      <c r="A59" s="2">
        <v>2</v>
      </c>
      <c r="B59" s="127" t="s">
        <v>114</v>
      </c>
      <c r="C59" s="79">
        <v>62</v>
      </c>
      <c r="D59" s="209">
        <v>4148118</v>
      </c>
      <c r="E59" s="214"/>
      <c r="G59" s="158">
        <f>E59-G60</f>
        <v>0</v>
      </c>
    </row>
    <row r="60" spans="1:7" ht="30.4" customHeight="1" x14ac:dyDescent="0.2">
      <c r="A60" s="2"/>
      <c r="B60" s="128" t="s">
        <v>65</v>
      </c>
      <c r="C60" s="79">
        <v>63</v>
      </c>
      <c r="D60" s="211">
        <v>4148118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3496517</v>
      </c>
      <c r="E61" s="209"/>
    </row>
    <row r="62" spans="1:7" ht="30.4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0.4" customHeight="1" x14ac:dyDescent="0.2">
      <c r="A64" s="2"/>
      <c r="B64" s="128" t="s">
        <v>67</v>
      </c>
      <c r="C64" s="79">
        <v>66</v>
      </c>
      <c r="D64" s="209"/>
      <c r="E64" s="209"/>
    </row>
    <row r="65" spans="1:5" ht="30.4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30.4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4" customHeight="1" x14ac:dyDescent="0.2">
      <c r="A67" s="2">
        <f>A66+1</f>
        <v>6</v>
      </c>
      <c r="B67" s="127" t="s">
        <v>117</v>
      </c>
      <c r="C67" s="79">
        <v>72</v>
      </c>
      <c r="D67" s="209">
        <v>5636794</v>
      </c>
      <c r="E67" s="209"/>
    </row>
    <row r="68" spans="1:5" ht="30.4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30.4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30.4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30.4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0.4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187336906</v>
      </c>
      <c r="E72" s="211">
        <f>E55+E59+E63+E65+E66+E67+E68+E70+E71</f>
        <v>0</v>
      </c>
    </row>
    <row r="73" spans="1:5" ht="30.4" customHeight="1" x14ac:dyDescent="0.2">
      <c r="A73" s="4">
        <v>11</v>
      </c>
      <c r="B73" s="127" t="s">
        <v>69</v>
      </c>
      <c r="C73" s="80">
        <v>79</v>
      </c>
      <c r="D73" s="211">
        <f>D53+D72</f>
        <v>331335389</v>
      </c>
      <c r="E73" s="211">
        <f>E53+E72</f>
        <v>0</v>
      </c>
    </row>
    <row r="74" spans="1:5" ht="30.4" customHeight="1" x14ac:dyDescent="0.2">
      <c r="A74" s="2">
        <v>12</v>
      </c>
      <c r="B74" s="127" t="s">
        <v>92</v>
      </c>
      <c r="C74" s="80">
        <v>80</v>
      </c>
      <c r="D74" s="211">
        <f>D46-D73</f>
        <v>-203848781</v>
      </c>
      <c r="E74" s="211">
        <f>E46-E73</f>
        <v>0</v>
      </c>
    </row>
    <row r="75" spans="1:5" ht="30.4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30.4" customHeight="1" x14ac:dyDescent="0.2">
      <c r="A76" s="2">
        <v>1</v>
      </c>
      <c r="B76" s="134" t="s">
        <v>121</v>
      </c>
      <c r="C76" s="79">
        <v>84</v>
      </c>
      <c r="D76" s="209">
        <v>107319782</v>
      </c>
      <c r="E76" s="209"/>
    </row>
    <row r="77" spans="1:5" ht="30.4" customHeight="1" x14ac:dyDescent="0.2">
      <c r="A77" s="2">
        <f>A76+1</f>
        <v>2</v>
      </c>
      <c r="B77" s="134" t="s">
        <v>122</v>
      </c>
      <c r="C77" s="79">
        <v>85</v>
      </c>
      <c r="D77" s="209">
        <v>0</v>
      </c>
      <c r="E77" s="209"/>
    </row>
    <row r="78" spans="1:5" ht="30.4" customHeight="1" x14ac:dyDescent="0.2">
      <c r="A78" s="2">
        <f>A77+1</f>
        <v>3</v>
      </c>
      <c r="B78" s="134" t="s">
        <v>123</v>
      </c>
      <c r="C78" s="79">
        <v>86</v>
      </c>
      <c r="D78" s="209">
        <v>161757999</v>
      </c>
      <c r="E78" s="209"/>
    </row>
    <row r="79" spans="1:5" ht="30.4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149410564</v>
      </c>
      <c r="E80" s="209"/>
    </row>
    <row r="81" spans="1:5" ht="18.75" customHeight="1" x14ac:dyDescent="0.2">
      <c r="A81" s="4"/>
      <c r="B81" s="134" t="s">
        <v>70</v>
      </c>
      <c r="C81" s="80">
        <v>90</v>
      </c>
      <c r="D81" s="211">
        <f>D76+D77-D78+D79-D80</f>
        <v>-203848781</v>
      </c>
      <c r="E81" s="211">
        <f>E76+E77-E78+E79-E80</f>
        <v>0</v>
      </c>
    </row>
    <row r="82" spans="1:5" ht="21.4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G269"/>
  <sheetViews>
    <sheetView topLeftCell="A46"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7" max="7" width="15.2851562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243231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3144063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50800517</v>
      </c>
      <c r="E13" s="209"/>
    </row>
    <row r="14" spans="1:5" ht="27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27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27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27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54187811</v>
      </c>
      <c r="E19" s="211">
        <f>E11+E12+E13+E14+E15+E17</f>
        <v>0</v>
      </c>
    </row>
    <row r="20" spans="1:5" ht="27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43.5" customHeight="1" x14ac:dyDescent="0.2">
      <c r="A21" s="2">
        <f>A20+1</f>
        <v>1</v>
      </c>
      <c r="B21" s="127" t="s">
        <v>99</v>
      </c>
      <c r="C21" s="88">
        <v>19</v>
      </c>
      <c r="D21" s="209">
        <v>3368609</v>
      </c>
      <c r="E21" s="209"/>
    </row>
    <row r="22" spans="1:5" ht="27" customHeight="1" x14ac:dyDescent="0.2">
      <c r="A22" s="2">
        <f>A21+1</f>
        <v>2</v>
      </c>
      <c r="B22" s="127" t="s">
        <v>53</v>
      </c>
      <c r="C22" s="91">
        <v>20</v>
      </c>
      <c r="D22" s="211"/>
      <c r="E22" s="211"/>
    </row>
    <row r="23" spans="1:5" ht="51.75" customHeight="1" x14ac:dyDescent="0.2">
      <c r="A23" s="2"/>
      <c r="B23" s="127" t="s">
        <v>100</v>
      </c>
      <c r="C23" s="79">
        <v>21</v>
      </c>
      <c r="D23" s="209">
        <v>9828</v>
      </c>
      <c r="E23" s="209"/>
    </row>
    <row r="24" spans="1:5" ht="27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27" customHeight="1" x14ac:dyDescent="0.2">
      <c r="A25" s="2"/>
      <c r="B25" s="127" t="s">
        <v>101</v>
      </c>
      <c r="C25" s="79">
        <v>22</v>
      </c>
      <c r="D25" s="209">
        <v>9828</v>
      </c>
      <c r="E25" s="209"/>
    </row>
    <row r="26" spans="1:5" ht="27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44.65" customHeight="1" x14ac:dyDescent="0.2">
      <c r="A27" s="2"/>
      <c r="B27" s="127" t="s">
        <v>102</v>
      </c>
      <c r="C27" s="79">
        <v>23</v>
      </c>
      <c r="D27" s="209">
        <v>775302</v>
      </c>
      <c r="E27" s="209"/>
    </row>
    <row r="28" spans="1:5" ht="27" customHeight="1" x14ac:dyDescent="0.2">
      <c r="A28" s="2"/>
      <c r="B28" s="128" t="s">
        <v>88</v>
      </c>
      <c r="C28" s="79">
        <v>24</v>
      </c>
      <c r="D28" s="209"/>
      <c r="E28" s="209"/>
    </row>
    <row r="29" spans="1:5" ht="27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27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7" customHeight="1" x14ac:dyDescent="0.2">
      <c r="A32" s="2"/>
      <c r="B32" s="127" t="s">
        <v>55</v>
      </c>
      <c r="C32" s="80">
        <v>30</v>
      </c>
      <c r="D32" s="211">
        <f>D23+D27+D29+D31</f>
        <v>785130</v>
      </c>
      <c r="E32" s="211">
        <f>E23+E27+E29+E31</f>
        <v>0</v>
      </c>
    </row>
    <row r="33" spans="1:5" ht="27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7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24089</v>
      </c>
      <c r="E35" s="209"/>
    </row>
    <row r="36" spans="1:5" ht="27" customHeight="1" x14ac:dyDescent="0.2">
      <c r="A36" s="2"/>
      <c r="B36" s="128" t="s">
        <v>90</v>
      </c>
      <c r="C36" s="88" t="s">
        <v>37</v>
      </c>
      <c r="D36" s="209">
        <v>48150</v>
      </c>
      <c r="E36" s="209"/>
    </row>
    <row r="37" spans="1:5" ht="27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27" customHeight="1" x14ac:dyDescent="0.2">
      <c r="A38" s="2"/>
      <c r="B38" s="127" t="s">
        <v>130</v>
      </c>
      <c r="C38" s="79">
        <v>35</v>
      </c>
      <c r="D38" s="209">
        <v>1467175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1539414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7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7" customHeight="1" x14ac:dyDescent="0.2">
      <c r="A44" s="2">
        <v>6</v>
      </c>
      <c r="B44" s="127" t="s">
        <v>108</v>
      </c>
      <c r="C44" s="79">
        <v>42</v>
      </c>
      <c r="D44" s="209"/>
      <c r="E44" s="209"/>
    </row>
    <row r="45" spans="1:5" ht="27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5693153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59880964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27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27" customHeight="1" x14ac:dyDescent="0.2">
      <c r="A49" s="2">
        <f>A48+1</f>
        <v>1</v>
      </c>
      <c r="B49" s="127" t="s">
        <v>109</v>
      </c>
      <c r="C49" s="79">
        <v>52</v>
      </c>
      <c r="D49" s="209">
        <v>395426</v>
      </c>
      <c r="E49" s="209"/>
    </row>
    <row r="50" spans="1:7" ht="27" customHeight="1" x14ac:dyDescent="0.2">
      <c r="A50" s="2"/>
      <c r="B50" s="128" t="s">
        <v>63</v>
      </c>
      <c r="C50" s="79">
        <v>53</v>
      </c>
      <c r="D50" s="209"/>
      <c r="E50" s="209"/>
    </row>
    <row r="51" spans="1:7" ht="27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7" customHeight="1" x14ac:dyDescent="0.2">
      <c r="A52" s="23">
        <f>A51+1</f>
        <v>3</v>
      </c>
      <c r="B52" s="127" t="s">
        <v>111</v>
      </c>
      <c r="C52" s="79">
        <v>55</v>
      </c>
      <c r="D52" s="209">
        <v>58502212</v>
      </c>
      <c r="E52" s="209"/>
    </row>
    <row r="53" spans="1:7" ht="27" customHeight="1" x14ac:dyDescent="0.2">
      <c r="A53" s="4"/>
      <c r="B53" s="127" t="s">
        <v>35</v>
      </c>
      <c r="C53" s="80">
        <v>58</v>
      </c>
      <c r="D53" s="211">
        <f>D49+D51+D52</f>
        <v>58897638</v>
      </c>
      <c r="E53" s="211">
        <f>E49+E51+E52</f>
        <v>0</v>
      </c>
    </row>
    <row r="54" spans="1:7" ht="27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140580703</v>
      </c>
      <c r="E55" s="209"/>
    </row>
    <row r="56" spans="1:7" ht="48.75" customHeight="1" x14ac:dyDescent="0.2">
      <c r="A56" s="2"/>
      <c r="B56" s="127" t="s">
        <v>73</v>
      </c>
      <c r="C56" s="79" t="s">
        <v>48</v>
      </c>
      <c r="D56" s="209">
        <v>139407706</v>
      </c>
      <c r="E56" s="209"/>
    </row>
    <row r="57" spans="1:7" ht="27" customHeight="1" x14ac:dyDescent="0.2">
      <c r="A57" s="2"/>
      <c r="B57" s="128" t="s">
        <v>91</v>
      </c>
      <c r="C57" s="79">
        <v>61</v>
      </c>
      <c r="D57" s="209">
        <v>201398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3063840</v>
      </c>
      <c r="E59" s="214"/>
      <c r="G59" s="158">
        <f>E59-G60</f>
        <v>0</v>
      </c>
    </row>
    <row r="60" spans="1:7" ht="24" customHeight="1" x14ac:dyDescent="0.2">
      <c r="A60" s="2"/>
      <c r="B60" s="128" t="s">
        <v>65</v>
      </c>
      <c r="C60" s="79">
        <v>63</v>
      </c>
      <c r="D60" s="211">
        <v>3063840</v>
      </c>
      <c r="E60" s="215"/>
      <c r="G60" s="158">
        <f>E60+E62</f>
        <v>0</v>
      </c>
    </row>
    <row r="61" spans="1:7" ht="55.7" customHeight="1" x14ac:dyDescent="0.2">
      <c r="A61" s="2"/>
      <c r="B61" s="128" t="s">
        <v>78</v>
      </c>
      <c r="C61" s="88" t="s">
        <v>31</v>
      </c>
      <c r="D61" s="209">
        <v>2608917</v>
      </c>
      <c r="E61" s="209"/>
    </row>
    <row r="62" spans="1:7" ht="27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27" customHeight="1" x14ac:dyDescent="0.2">
      <c r="A64" s="2"/>
      <c r="B64" s="128" t="s">
        <v>67</v>
      </c>
      <c r="C64" s="79">
        <v>66</v>
      </c>
      <c r="D64" s="209"/>
      <c r="E64" s="209"/>
    </row>
    <row r="65" spans="1:5" ht="27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27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27" customHeight="1" x14ac:dyDescent="0.2">
      <c r="A67" s="2">
        <f>A66+1</f>
        <v>6</v>
      </c>
      <c r="B67" s="127" t="s">
        <v>117</v>
      </c>
      <c r="C67" s="79">
        <v>72</v>
      </c>
      <c r="D67" s="209">
        <v>4245824</v>
      </c>
      <c r="E67" s="209"/>
    </row>
    <row r="68" spans="1:5" ht="27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7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7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7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27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147890367</v>
      </c>
      <c r="E72" s="211">
        <f>E55+E59+E63+E65+E66+E67+E68+E70+E71</f>
        <v>0</v>
      </c>
    </row>
    <row r="73" spans="1:5" ht="27" customHeight="1" x14ac:dyDescent="0.2">
      <c r="A73" s="4">
        <v>11</v>
      </c>
      <c r="B73" s="127" t="s">
        <v>69</v>
      </c>
      <c r="C73" s="80">
        <v>79</v>
      </c>
      <c r="D73" s="211">
        <f>D53+D72</f>
        <v>206788005</v>
      </c>
      <c r="E73" s="211">
        <f>E53+E72</f>
        <v>0</v>
      </c>
    </row>
    <row r="74" spans="1:5" ht="27" customHeight="1" x14ac:dyDescent="0.2">
      <c r="A74" s="2">
        <v>12</v>
      </c>
      <c r="B74" s="127" t="s">
        <v>92</v>
      </c>
      <c r="C74" s="80">
        <v>80</v>
      </c>
      <c r="D74" s="211">
        <f>D46-D73</f>
        <v>-146907041</v>
      </c>
      <c r="E74" s="211">
        <f>E46-E73</f>
        <v>0</v>
      </c>
    </row>
    <row r="75" spans="1:5" ht="27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27" customHeight="1" x14ac:dyDescent="0.2">
      <c r="A76" s="2">
        <v>1</v>
      </c>
      <c r="B76" s="134" t="s">
        <v>121</v>
      </c>
      <c r="C76" s="79">
        <v>84</v>
      </c>
      <c r="D76" s="209">
        <v>50628341</v>
      </c>
      <c r="E76" s="209"/>
    </row>
    <row r="77" spans="1:5" ht="27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7" customHeight="1" x14ac:dyDescent="0.2">
      <c r="A78" s="2">
        <f>A77+1</f>
        <v>3</v>
      </c>
      <c r="B78" s="134" t="s">
        <v>123</v>
      </c>
      <c r="C78" s="79">
        <v>86</v>
      </c>
      <c r="D78" s="209">
        <v>71868970</v>
      </c>
      <c r="E78" s="209"/>
    </row>
    <row r="79" spans="1:5" ht="27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7" customHeight="1" x14ac:dyDescent="0.2">
      <c r="A80" s="2">
        <f>A79+1</f>
        <v>5</v>
      </c>
      <c r="B80" s="134" t="s">
        <v>125</v>
      </c>
      <c r="C80" s="79">
        <v>88</v>
      </c>
      <c r="D80" s="209">
        <v>125666412</v>
      </c>
      <c r="E80" s="209"/>
    </row>
    <row r="81" spans="1:5" ht="27" customHeight="1" x14ac:dyDescent="0.2">
      <c r="A81" s="4"/>
      <c r="B81" s="134" t="s">
        <v>70</v>
      </c>
      <c r="C81" s="80">
        <v>90</v>
      </c>
      <c r="D81" s="211">
        <f>D76+D77-D78+D79-D80</f>
        <v>-146907041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G269"/>
  <sheetViews>
    <sheetView topLeftCell="A34"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7" max="7" width="14.14062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  <c r="E2" s="208" t="s">
        <v>77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31.9" customHeight="1" x14ac:dyDescent="0.2">
      <c r="A11" s="2">
        <v>1</v>
      </c>
      <c r="B11" s="127" t="s">
        <v>93</v>
      </c>
      <c r="C11" s="88" t="s">
        <v>15</v>
      </c>
      <c r="D11" s="209">
        <v>1492123</v>
      </c>
      <c r="E11" s="209"/>
    </row>
    <row r="12" spans="1:5" ht="31.9" customHeight="1" x14ac:dyDescent="0.2">
      <c r="A12" s="2">
        <f>A11+1</f>
        <v>2</v>
      </c>
      <c r="B12" s="127" t="s">
        <v>94</v>
      </c>
      <c r="C12" s="88" t="s">
        <v>16</v>
      </c>
      <c r="D12" s="209">
        <f>8461881+1</f>
        <v>8461882</v>
      </c>
      <c r="E12" s="209"/>
    </row>
    <row r="13" spans="1:5" ht="31.9" customHeight="1" x14ac:dyDescent="0.2">
      <c r="A13" s="2">
        <f>A12+1</f>
        <v>3</v>
      </c>
      <c r="B13" s="127" t="s">
        <v>95</v>
      </c>
      <c r="C13" s="88" t="s">
        <v>17</v>
      </c>
      <c r="D13" s="209">
        <v>114287081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29.25" customHeight="1" x14ac:dyDescent="0.2">
      <c r="A15" s="2">
        <f>A14+1</f>
        <v>5</v>
      </c>
      <c r="B15" s="127" t="s">
        <v>97</v>
      </c>
      <c r="C15" s="88" t="s">
        <v>19</v>
      </c>
      <c r="D15" s="209">
        <v>3262</v>
      </c>
      <c r="E15" s="209"/>
    </row>
    <row r="16" spans="1:5" ht="29.2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29.2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124244348</v>
      </c>
      <c r="E19" s="211">
        <f>E11+E12+E13+E14+E15+E17</f>
        <v>0</v>
      </c>
    </row>
    <row r="20" spans="1:5" ht="29.25" customHeight="1" x14ac:dyDescent="0.2">
      <c r="A20" s="2"/>
      <c r="B20" s="127" t="s">
        <v>52</v>
      </c>
      <c r="C20" s="79">
        <v>18</v>
      </c>
      <c r="D20" s="211" t="s">
        <v>144</v>
      </c>
      <c r="E20" s="211" t="s">
        <v>144</v>
      </c>
    </row>
    <row r="21" spans="1:5" ht="53.1" customHeight="1" x14ac:dyDescent="0.2">
      <c r="A21" s="2">
        <f>A20+1</f>
        <v>1</v>
      </c>
      <c r="B21" s="127" t="s">
        <v>99</v>
      </c>
      <c r="C21" s="88">
        <v>19</v>
      </c>
      <c r="D21" s="209">
        <v>8681625</v>
      </c>
      <c r="E21" s="209"/>
    </row>
    <row r="22" spans="1:5" ht="29.2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28.5" customHeight="1" x14ac:dyDescent="0.2">
      <c r="A23" s="2"/>
      <c r="B23" s="127" t="s">
        <v>100</v>
      </c>
      <c r="C23" s="79">
        <v>21</v>
      </c>
      <c r="D23" s="209">
        <f>89+638022</f>
        <v>638111</v>
      </c>
      <c r="E23" s="209"/>
    </row>
    <row r="24" spans="1:5" ht="29.2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29.25" customHeight="1" x14ac:dyDescent="0.2">
      <c r="A25" s="2"/>
      <c r="B25" s="127" t="s">
        <v>101</v>
      </c>
      <c r="C25" s="79">
        <v>22</v>
      </c>
      <c r="D25" s="209"/>
      <c r="E25" s="209"/>
    </row>
    <row r="26" spans="1:5" ht="29.2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38.1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29.25" customHeight="1" x14ac:dyDescent="0.2">
      <c r="A28" s="2"/>
      <c r="B28" s="128" t="s">
        <v>88</v>
      </c>
      <c r="C28" s="79">
        <v>24</v>
      </c>
      <c r="D28" s="209"/>
      <c r="E28" s="209"/>
    </row>
    <row r="29" spans="1:5" ht="29.25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29.25" customHeight="1" x14ac:dyDescent="0.2">
      <c r="A30" s="2"/>
      <c r="B30" s="128" t="s">
        <v>89</v>
      </c>
      <c r="C30" s="81">
        <v>26</v>
      </c>
      <c r="D30" s="213"/>
      <c r="E30" s="213"/>
    </row>
    <row r="31" spans="1:5" ht="40.9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9.25" customHeight="1" x14ac:dyDescent="0.2">
      <c r="A32" s="2"/>
      <c r="B32" s="127" t="s">
        <v>55</v>
      </c>
      <c r="C32" s="80">
        <v>30</v>
      </c>
      <c r="D32" s="211">
        <f>D23+D27+D29+D31</f>
        <v>638111</v>
      </c>
      <c r="E32" s="211">
        <f>E23+E27+E29+E31</f>
        <v>0</v>
      </c>
    </row>
    <row r="33" spans="1:5" ht="29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9.2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59.1" customHeight="1" x14ac:dyDescent="0.2">
      <c r="A35" s="2"/>
      <c r="B35" s="127" t="s">
        <v>106</v>
      </c>
      <c r="C35" s="79">
        <v>33</v>
      </c>
      <c r="D35" s="209">
        <f>43754+19141</f>
        <v>62895</v>
      </c>
      <c r="E35" s="209"/>
    </row>
    <row r="36" spans="1:5" ht="29.25" customHeight="1" x14ac:dyDescent="0.2">
      <c r="A36" s="2"/>
      <c r="B36" s="128" t="s">
        <v>90</v>
      </c>
      <c r="C36" s="88" t="s">
        <v>37</v>
      </c>
      <c r="D36" s="209">
        <v>84676</v>
      </c>
      <c r="E36" s="209"/>
    </row>
    <row r="37" spans="1:5" ht="29.2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29.25" customHeight="1" x14ac:dyDescent="0.2">
      <c r="A38" s="2"/>
      <c r="B38" s="127" t="s">
        <v>130</v>
      </c>
      <c r="C38" s="79">
        <v>35</v>
      </c>
      <c r="D38" s="209">
        <v>6372488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6520059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9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9.25" customHeight="1" x14ac:dyDescent="0.2">
      <c r="A44" s="2">
        <v>6</v>
      </c>
      <c r="B44" s="127" t="s">
        <v>108</v>
      </c>
      <c r="C44" s="79">
        <v>42</v>
      </c>
      <c r="D44" s="209">
        <v>31226</v>
      </c>
      <c r="E44" s="209"/>
    </row>
    <row r="45" spans="1:5" ht="29.2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15871021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140115369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29.2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29.25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29.2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29.2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9.25" customHeight="1" x14ac:dyDescent="0.2">
      <c r="A52" s="23">
        <f>A51+1</f>
        <v>3</v>
      </c>
      <c r="B52" s="127" t="s">
        <v>111</v>
      </c>
      <c r="C52" s="79">
        <v>55</v>
      </c>
      <c r="D52" s="209">
        <v>147519761</v>
      </c>
      <c r="E52" s="209"/>
    </row>
    <row r="53" spans="1:7" ht="29.25" customHeight="1" x14ac:dyDescent="0.2">
      <c r="A53" s="4"/>
      <c r="B53" s="127" t="s">
        <v>35</v>
      </c>
      <c r="C53" s="80">
        <v>58</v>
      </c>
      <c r="D53" s="211">
        <f>D49+D51+D52</f>
        <v>147519761</v>
      </c>
      <c r="E53" s="211">
        <f>E49+E51+E52</f>
        <v>0</v>
      </c>
    </row>
    <row r="54" spans="1:7" ht="29.2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71.650000000000006" customHeight="1" x14ac:dyDescent="0.2">
      <c r="A55" s="2">
        <v>1</v>
      </c>
      <c r="B55" s="127" t="s">
        <v>113</v>
      </c>
      <c r="C55" s="79">
        <v>60</v>
      </c>
      <c r="D55" s="209">
        <f>D56+D57+6290613</f>
        <v>224735506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217722017</v>
      </c>
      <c r="E56" s="209"/>
    </row>
    <row r="57" spans="1:7" ht="29.25" customHeight="1" x14ac:dyDescent="0.2">
      <c r="A57" s="2"/>
      <c r="B57" s="128" t="s">
        <v>91</v>
      </c>
      <c r="C57" s="79">
        <v>61</v>
      </c>
      <c r="D57" s="209">
        <v>722876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38.85" customHeight="1" x14ac:dyDescent="0.2">
      <c r="A59" s="2">
        <v>2</v>
      </c>
      <c r="B59" s="127" t="s">
        <v>114</v>
      </c>
      <c r="C59" s="79">
        <v>62</v>
      </c>
      <c r="D59" s="209">
        <f>4444600+787342</f>
        <v>5231942</v>
      </c>
      <c r="E59" s="214"/>
      <c r="G59" s="158">
        <f>E59-G60</f>
        <v>0</v>
      </c>
    </row>
    <row r="60" spans="1:7" ht="29.25" customHeight="1" x14ac:dyDescent="0.2">
      <c r="A60" s="2"/>
      <c r="B60" s="128" t="s">
        <v>65</v>
      </c>
      <c r="C60" s="79">
        <v>63</v>
      </c>
      <c r="D60" s="211">
        <v>5231942</v>
      </c>
      <c r="E60" s="215"/>
      <c r="G60" s="158">
        <f>E60+E62</f>
        <v>0</v>
      </c>
    </row>
    <row r="61" spans="1:7" ht="57.4" customHeight="1" x14ac:dyDescent="0.2">
      <c r="A61" s="2"/>
      <c r="B61" s="128" t="s">
        <v>78</v>
      </c>
      <c r="C61" s="88" t="s">
        <v>31</v>
      </c>
      <c r="D61" s="209">
        <v>4444600</v>
      </c>
      <c r="E61" s="209"/>
    </row>
    <row r="62" spans="1:7" ht="29.2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32.85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29.25" customHeight="1" x14ac:dyDescent="0.2">
      <c r="A64" s="2"/>
      <c r="B64" s="128" t="s">
        <v>67</v>
      </c>
      <c r="C64" s="79">
        <v>66</v>
      </c>
      <c r="D64" s="209"/>
      <c r="E64" s="209"/>
    </row>
    <row r="65" spans="1:5" ht="29.2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29.2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46.15" customHeight="1" x14ac:dyDescent="0.2">
      <c r="A67" s="2">
        <f>A66+1</f>
        <v>6</v>
      </c>
      <c r="B67" s="127" t="s">
        <v>117</v>
      </c>
      <c r="C67" s="79">
        <v>72</v>
      </c>
      <c r="D67" s="209">
        <v>7182377</v>
      </c>
      <c r="E67" s="209"/>
    </row>
    <row r="68" spans="1:5" ht="29.25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9.2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9.2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9.2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29.2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237149825</v>
      </c>
      <c r="E72" s="211">
        <f>E55+E59+E63+E65+E66+E67+E68+E70+E71</f>
        <v>0</v>
      </c>
    </row>
    <row r="73" spans="1:5" ht="29.25" customHeight="1" x14ac:dyDescent="0.2">
      <c r="A73" s="4">
        <v>11</v>
      </c>
      <c r="B73" s="127" t="s">
        <v>69</v>
      </c>
      <c r="C73" s="80">
        <v>79</v>
      </c>
      <c r="D73" s="211">
        <f>D53+D72</f>
        <v>384669586</v>
      </c>
      <c r="E73" s="211">
        <f>E53+E72</f>
        <v>0</v>
      </c>
    </row>
    <row r="74" spans="1:5" ht="29.25" customHeight="1" x14ac:dyDescent="0.2">
      <c r="A74" s="2">
        <v>12</v>
      </c>
      <c r="B74" s="127" t="s">
        <v>92</v>
      </c>
      <c r="C74" s="80">
        <v>80</v>
      </c>
      <c r="D74" s="211">
        <f>D46-D73</f>
        <v>-244554217</v>
      </c>
      <c r="E74" s="211">
        <f>E46-E73</f>
        <v>0</v>
      </c>
    </row>
    <row r="75" spans="1:5" ht="29.25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29.25" customHeight="1" x14ac:dyDescent="0.2">
      <c r="A76" s="2">
        <v>1</v>
      </c>
      <c r="B76" s="134" t="s">
        <v>121</v>
      </c>
      <c r="C76" s="79">
        <v>84</v>
      </c>
      <c r="D76" s="209">
        <v>86774459</v>
      </c>
      <c r="E76" s="209"/>
    </row>
    <row r="77" spans="1:5" ht="29.25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9.25" customHeight="1" x14ac:dyDescent="0.2">
      <c r="A78" s="2">
        <f>A77+1</f>
        <v>3</v>
      </c>
      <c r="B78" s="134" t="s">
        <v>123</v>
      </c>
      <c r="C78" s="79">
        <v>86</v>
      </c>
      <c r="D78" s="209">
        <v>57934262</v>
      </c>
      <c r="E78" s="209"/>
    </row>
    <row r="79" spans="1:5" ht="29.2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9.25" customHeight="1" x14ac:dyDescent="0.2">
      <c r="A80" s="2">
        <f>A79+1</f>
        <v>5</v>
      </c>
      <c r="B80" s="134" t="s">
        <v>125</v>
      </c>
      <c r="C80" s="79">
        <v>88</v>
      </c>
      <c r="D80" s="209">
        <v>273394414</v>
      </c>
      <c r="E80" s="209"/>
    </row>
    <row r="81" spans="1:5" ht="29.25" customHeight="1" x14ac:dyDescent="0.2">
      <c r="A81" s="4"/>
      <c r="B81" s="134" t="s">
        <v>70</v>
      </c>
      <c r="C81" s="80">
        <v>90</v>
      </c>
      <c r="D81" s="211">
        <f>D76+D77-D78+D79-D80</f>
        <v>-244554217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G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7" max="7" width="12.2851562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3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5.75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0.2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420616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6673023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154876070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161969709</v>
      </c>
      <c r="E19" s="211">
        <f>E11+E12+E13+E14+E15+E17</f>
        <v>0</v>
      </c>
    </row>
    <row r="20" spans="1:5" ht="21.75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73.349999999999994" customHeight="1" x14ac:dyDescent="0.2">
      <c r="A21" s="2">
        <f>A20+1</f>
        <v>1</v>
      </c>
      <c r="B21" s="127" t="s">
        <v>99</v>
      </c>
      <c r="C21" s="88">
        <v>19</v>
      </c>
      <c r="D21" s="209">
        <v>5013091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1182076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>
        <v>0</v>
      </c>
      <c r="E24" s="212"/>
    </row>
    <row r="25" spans="1:5" ht="59.85" customHeight="1" x14ac:dyDescent="0.2">
      <c r="A25" s="2"/>
      <c r="B25" s="127" t="s">
        <v>101</v>
      </c>
      <c r="C25" s="79">
        <v>22</v>
      </c>
      <c r="D25" s="209">
        <v>185016</v>
      </c>
      <c r="E25" s="209"/>
    </row>
    <row r="26" spans="1:5" ht="27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50.4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37.9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2.9" customHeight="1" x14ac:dyDescent="0.2">
      <c r="A32" s="2"/>
      <c r="B32" s="127" t="s">
        <v>55</v>
      </c>
      <c r="C32" s="80">
        <v>30</v>
      </c>
      <c r="D32" s="211">
        <f>D23+D27+D29+D31</f>
        <v>1182076</v>
      </c>
      <c r="E32" s="211">
        <f>E23+E27+E29+E31</f>
        <v>0</v>
      </c>
    </row>
    <row r="33" spans="1:5" ht="20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1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137888</v>
      </c>
      <c r="E35" s="209"/>
    </row>
    <row r="36" spans="1:5" ht="45.75" customHeight="1" x14ac:dyDescent="0.2">
      <c r="A36" s="2"/>
      <c r="B36" s="128" t="s">
        <v>90</v>
      </c>
      <c r="C36" s="88" t="s">
        <v>37</v>
      </c>
      <c r="D36" s="209">
        <v>1600</v>
      </c>
      <c r="E36" s="209"/>
    </row>
    <row r="37" spans="1:5" ht="22.9" customHeight="1" x14ac:dyDescent="0.2">
      <c r="A37" s="2"/>
      <c r="B37" s="127" t="s">
        <v>107</v>
      </c>
      <c r="C37" s="79">
        <v>34</v>
      </c>
      <c r="D37" s="211" t="s">
        <v>27</v>
      </c>
      <c r="E37" s="211"/>
    </row>
    <row r="38" spans="1:5" ht="60" customHeight="1" x14ac:dyDescent="0.2">
      <c r="A38" s="2"/>
      <c r="B38" s="127" t="s">
        <v>130</v>
      </c>
      <c r="C38" s="79">
        <v>35</v>
      </c>
      <c r="D38" s="209">
        <v>4574768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4714256</v>
      </c>
      <c r="E41" s="211">
        <f>E35+E38+E36+E39</f>
        <v>0</v>
      </c>
    </row>
    <row r="42" spans="1:5" ht="67.90000000000000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4" customHeight="1" x14ac:dyDescent="0.2">
      <c r="A44" s="2">
        <v>6</v>
      </c>
      <c r="B44" s="127" t="s">
        <v>108</v>
      </c>
      <c r="C44" s="79">
        <v>42</v>
      </c>
      <c r="D44" s="209">
        <v>8256</v>
      </c>
      <c r="E44" s="209"/>
    </row>
    <row r="45" spans="1:5" ht="19.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10917679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172887388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>
        <v>138426</v>
      </c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>
        <v>0</v>
      </c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>
        <v>0</v>
      </c>
      <c r="E51" s="209"/>
    </row>
    <row r="52" spans="1:7" s="21" customFormat="1" ht="25.5" customHeight="1" x14ac:dyDescent="0.2">
      <c r="A52" s="23">
        <f>A51+1</f>
        <v>3</v>
      </c>
      <c r="B52" s="127" t="s">
        <v>111</v>
      </c>
      <c r="C52" s="79">
        <v>55</v>
      </c>
      <c r="D52" s="209">
        <v>118941841</v>
      </c>
      <c r="E52" s="209"/>
    </row>
    <row r="53" spans="1:7" ht="24" customHeight="1" x14ac:dyDescent="0.2">
      <c r="A53" s="4"/>
      <c r="B53" s="127" t="s">
        <v>35</v>
      </c>
      <c r="C53" s="80">
        <v>58</v>
      </c>
      <c r="D53" s="211">
        <f>D49+D51+D52</f>
        <v>119080267</v>
      </c>
      <c r="E53" s="211">
        <f>E49+E51+E52</f>
        <v>0</v>
      </c>
    </row>
    <row r="54" spans="1:7" ht="29.2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217400526</v>
      </c>
      <c r="E55" s="209"/>
    </row>
    <row r="56" spans="1:7" ht="54" customHeight="1" x14ac:dyDescent="0.2">
      <c r="A56" s="2"/>
      <c r="B56" s="127" t="s">
        <v>73</v>
      </c>
      <c r="C56" s="79" t="s">
        <v>48</v>
      </c>
      <c r="D56" s="209">
        <v>212378549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718048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>
        <v>0</v>
      </c>
      <c r="E58" s="209"/>
    </row>
    <row r="59" spans="1:7" ht="91.15" customHeight="1" x14ac:dyDescent="0.2">
      <c r="A59" s="2">
        <v>2</v>
      </c>
      <c r="B59" s="127" t="s">
        <v>114</v>
      </c>
      <c r="C59" s="79">
        <v>62</v>
      </c>
      <c r="D59" s="209">
        <v>5774327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5774327</v>
      </c>
      <c r="E60" s="215"/>
      <c r="G60" s="158">
        <f>E60+E62</f>
        <v>0</v>
      </c>
    </row>
    <row r="61" spans="1:7" ht="50.25" customHeight="1" x14ac:dyDescent="0.2">
      <c r="A61" s="2"/>
      <c r="B61" s="128" t="s">
        <v>78</v>
      </c>
      <c r="C61" s="88" t="s">
        <v>31</v>
      </c>
      <c r="D61" s="209">
        <v>4812954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44.6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33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51.75" customHeight="1" x14ac:dyDescent="0.2">
      <c r="A67" s="2">
        <f>A66+1</f>
        <v>6</v>
      </c>
      <c r="B67" s="127" t="s">
        <v>117</v>
      </c>
      <c r="C67" s="79">
        <v>72</v>
      </c>
      <c r="D67" s="209">
        <v>7902041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2.9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3.2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9.2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231076894</v>
      </c>
      <c r="E72" s="211">
        <f>E55+E59+E63+E65+E66+E67+E68+E70+E71</f>
        <v>0</v>
      </c>
    </row>
    <row r="73" spans="1:5" ht="19.5" customHeight="1" x14ac:dyDescent="0.2">
      <c r="A73" s="4">
        <v>11</v>
      </c>
      <c r="B73" s="127" t="s">
        <v>69</v>
      </c>
      <c r="C73" s="80">
        <v>79</v>
      </c>
      <c r="D73" s="211">
        <f>D53+D72</f>
        <v>350157161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-177269773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39.4" customHeight="1" x14ac:dyDescent="0.2">
      <c r="A76" s="2">
        <v>1</v>
      </c>
      <c r="B76" s="134" t="s">
        <v>121</v>
      </c>
      <c r="C76" s="79">
        <v>84</v>
      </c>
      <c r="D76" s="209">
        <v>155235338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>
        <v>0</v>
      </c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63237657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269267454</v>
      </c>
      <c r="E80" s="209"/>
    </row>
    <row r="81" spans="1:5" ht="39.75" customHeight="1" x14ac:dyDescent="0.2">
      <c r="A81" s="4"/>
      <c r="B81" s="134" t="s">
        <v>70</v>
      </c>
      <c r="C81" s="80">
        <v>90</v>
      </c>
      <c r="D81" s="211">
        <f>D76+D77-D78+D79-D80</f>
        <v>-177269773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D81-D74</f>
        <v>0</v>
      </c>
      <c r="E82" s="217">
        <f>E81-E74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G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59657541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2590192</v>
      </c>
      <c r="E12" s="209"/>
    </row>
    <row r="13" spans="1:5" ht="57.4" customHeight="1" x14ac:dyDescent="0.2">
      <c r="A13" s="2">
        <f>A12+1</f>
        <v>3</v>
      </c>
      <c r="B13" s="127" t="s">
        <v>95</v>
      </c>
      <c r="C13" s="88" t="s">
        <v>17</v>
      </c>
      <c r="D13" s="209">
        <v>248113289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>
        <v>11779481</v>
      </c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>
        <v>236706</v>
      </c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322140503</v>
      </c>
      <c r="E19" s="211">
        <f>E11+E12+E13+E14+E15+E17</f>
        <v>0</v>
      </c>
    </row>
    <row r="20" spans="1:5" ht="21.4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101.45" customHeight="1" x14ac:dyDescent="0.2">
      <c r="A21" s="2">
        <f>A20+1</f>
        <v>1</v>
      </c>
      <c r="B21" s="127" t="s">
        <v>99</v>
      </c>
      <c r="C21" s="88">
        <v>19</v>
      </c>
      <c r="D21" s="209">
        <v>3391693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f>D25+1041787+2500+1</f>
        <v>9419035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8374747</v>
      </c>
      <c r="E25" s="209"/>
    </row>
    <row r="26" spans="1:5" ht="26.65" customHeight="1" x14ac:dyDescent="0.2">
      <c r="A26" s="2"/>
      <c r="B26" s="128" t="s">
        <v>54</v>
      </c>
      <c r="C26" s="88" t="s">
        <v>29</v>
      </c>
      <c r="D26" s="209">
        <v>7732090</v>
      </c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72" customHeight="1" x14ac:dyDescent="0.2">
      <c r="A29" s="2"/>
      <c r="B29" s="127" t="s">
        <v>103</v>
      </c>
      <c r="C29" s="79">
        <v>25</v>
      </c>
      <c r="D29" s="209">
        <f>D30+49046021+4855+1640458+24944</f>
        <v>50852408</v>
      </c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>
        <v>136130</v>
      </c>
      <c r="E30" s="213"/>
    </row>
    <row r="31" spans="1:5" ht="60" customHeight="1" x14ac:dyDescent="0.2">
      <c r="A31" s="2"/>
      <c r="B31" s="127" t="s">
        <v>104</v>
      </c>
      <c r="C31" s="79">
        <v>27</v>
      </c>
      <c r="D31" s="209">
        <v>0</v>
      </c>
      <c r="E31" s="209"/>
    </row>
    <row r="32" spans="1:5" ht="24.75" customHeight="1" x14ac:dyDescent="0.2">
      <c r="A32" s="2"/>
      <c r="B32" s="127" t="s">
        <v>55</v>
      </c>
      <c r="C32" s="80">
        <v>30</v>
      </c>
      <c r="D32" s="211">
        <f>D23+D27+D29+D31</f>
        <v>60271443</v>
      </c>
      <c r="E32" s="211">
        <f>E23+E27+E29+E31</f>
        <v>0</v>
      </c>
    </row>
    <row r="33" spans="1:5" ht="21.7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1.7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53.65" customHeight="1" x14ac:dyDescent="0.2">
      <c r="A35" s="2"/>
      <c r="B35" s="127" t="s">
        <v>106</v>
      </c>
      <c r="C35" s="79">
        <v>33</v>
      </c>
      <c r="D35" s="209">
        <v>70000010</v>
      </c>
      <c r="E35" s="209"/>
    </row>
    <row r="36" spans="1:5" ht="56.45" customHeight="1" x14ac:dyDescent="0.2">
      <c r="A36" s="2"/>
      <c r="B36" s="128" t="s">
        <v>90</v>
      </c>
      <c r="C36" s="88" t="s">
        <v>37</v>
      </c>
      <c r="D36" s="209">
        <v>5270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71.650000000000006" customHeight="1" x14ac:dyDescent="0.2">
      <c r="A38" s="2"/>
      <c r="B38" s="127" t="s">
        <v>130</v>
      </c>
      <c r="C38" s="79">
        <v>35</v>
      </c>
      <c r="D38" s="209">
        <v>4716946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74722226</v>
      </c>
      <c r="E41" s="211">
        <f>E35+E38+E36+E39</f>
        <v>0</v>
      </c>
    </row>
    <row r="42" spans="1:5" ht="50.25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32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1.75" customHeight="1" x14ac:dyDescent="0.2">
      <c r="A44" s="2">
        <v>6</v>
      </c>
      <c r="B44" s="127" t="s">
        <v>108</v>
      </c>
      <c r="C44" s="79">
        <v>42</v>
      </c>
      <c r="D44" s="209">
        <v>66268</v>
      </c>
      <c r="E44" s="209"/>
    </row>
    <row r="45" spans="1:5" ht="20.2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138451630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460592133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28.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35.65" customHeight="1" x14ac:dyDescent="0.2">
      <c r="A49" s="2">
        <f>A48+1</f>
        <v>1</v>
      </c>
      <c r="B49" s="127" t="s">
        <v>109</v>
      </c>
      <c r="C49" s="79">
        <v>52</v>
      </c>
      <c r="D49" s="209">
        <f>D50</f>
        <v>12541559</v>
      </c>
      <c r="E49" s="209"/>
    </row>
    <row r="50" spans="1:7" ht="63.75" customHeight="1" x14ac:dyDescent="0.2">
      <c r="A50" s="2"/>
      <c r="B50" s="128" t="s">
        <v>63</v>
      </c>
      <c r="C50" s="79">
        <v>53</v>
      </c>
      <c r="D50" s="209">
        <v>12541559</v>
      </c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4" customHeight="1" x14ac:dyDescent="0.2">
      <c r="A52" s="23">
        <f>A51+1</f>
        <v>3</v>
      </c>
      <c r="B52" s="127" t="s">
        <v>111</v>
      </c>
      <c r="C52" s="79">
        <v>55</v>
      </c>
      <c r="D52" s="209">
        <v>12420438</v>
      </c>
      <c r="E52" s="209"/>
    </row>
    <row r="53" spans="1:7" ht="20.25" customHeight="1" x14ac:dyDescent="0.2">
      <c r="A53" s="4"/>
      <c r="B53" s="127" t="s">
        <v>35</v>
      </c>
      <c r="C53" s="80">
        <v>58</v>
      </c>
      <c r="D53" s="211">
        <f>D49+D51+D52</f>
        <v>24961997</v>
      </c>
      <c r="E53" s="211">
        <f>E49+E51+E52</f>
        <v>0</v>
      </c>
    </row>
    <row r="54" spans="1:7" ht="31.9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f>D57+37656+D56</f>
        <v>1626561419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1626278444</v>
      </c>
      <c r="E56" s="209"/>
    </row>
    <row r="57" spans="1:7" ht="63.75" customHeight="1" x14ac:dyDescent="0.2">
      <c r="A57" s="2"/>
      <c r="B57" s="128" t="s">
        <v>91</v>
      </c>
      <c r="C57" s="79">
        <v>61</v>
      </c>
      <c r="D57" s="209">
        <v>245319</v>
      </c>
      <c r="E57" s="209"/>
    </row>
    <row r="58" spans="1:7" ht="20.2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f>D60</f>
        <v>3243734</v>
      </c>
      <c r="E59" s="214"/>
      <c r="G59" s="161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3243734</v>
      </c>
      <c r="E60" s="215"/>
      <c r="G60" s="161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2326342</v>
      </c>
      <c r="E61" s="209"/>
    </row>
    <row r="62" spans="1:7" ht="68.4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>
        <f>D64+17496470+3247126+34578865+131728</f>
        <v>55661105</v>
      </c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>
        <v>206916</v>
      </c>
      <c r="E64" s="209"/>
    </row>
    <row r="65" spans="1:5" ht="60.75" customHeight="1" x14ac:dyDescent="0.2">
      <c r="A65" s="2">
        <v>4</v>
      </c>
      <c r="B65" s="127" t="s">
        <v>115</v>
      </c>
      <c r="C65" s="79">
        <v>70</v>
      </c>
      <c r="D65" s="209">
        <v>0</v>
      </c>
      <c r="E65" s="209"/>
    </row>
    <row r="66" spans="1:5" ht="33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52.5" customHeight="1" x14ac:dyDescent="0.2">
      <c r="A67" s="2">
        <f>A66+1</f>
        <v>6</v>
      </c>
      <c r="B67" s="127" t="s">
        <v>117</v>
      </c>
      <c r="C67" s="79">
        <v>72</v>
      </c>
      <c r="D67" s="209">
        <v>3915297</v>
      </c>
      <c r="E67" s="209"/>
    </row>
    <row r="68" spans="1:5" ht="67.900000000000006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7" customHeight="1" x14ac:dyDescent="0.2">
      <c r="A69" s="2"/>
      <c r="B69" s="127" t="s">
        <v>68</v>
      </c>
      <c r="C69" s="88" t="s">
        <v>32</v>
      </c>
      <c r="D69" s="211"/>
      <c r="E69" s="211"/>
    </row>
    <row r="70" spans="1:5" ht="24" customHeight="1" x14ac:dyDescent="0.2">
      <c r="A70" s="2">
        <f>A68+1</f>
        <v>8</v>
      </c>
      <c r="B70" s="127" t="s">
        <v>119</v>
      </c>
      <c r="C70" s="79">
        <v>74</v>
      </c>
      <c r="D70" s="209">
        <v>10597</v>
      </c>
      <c r="E70" s="209"/>
    </row>
    <row r="71" spans="1:5" ht="43.5" customHeight="1" x14ac:dyDescent="0.2">
      <c r="A71" s="2">
        <f>A70+1</f>
        <v>9</v>
      </c>
      <c r="B71" s="129" t="s">
        <v>120</v>
      </c>
      <c r="C71" s="79">
        <v>75</v>
      </c>
      <c r="D71" s="209">
        <v>0</v>
      </c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1689392152</v>
      </c>
      <c r="E72" s="211">
        <f>E55+E59+E63+E65+E66+E67+E68+E70+E71</f>
        <v>0</v>
      </c>
    </row>
    <row r="73" spans="1:5" ht="21.75" customHeight="1" x14ac:dyDescent="0.2">
      <c r="A73" s="4">
        <v>11</v>
      </c>
      <c r="B73" s="127" t="s">
        <v>69</v>
      </c>
      <c r="C73" s="80">
        <v>79</v>
      </c>
      <c r="D73" s="211">
        <f>D53+D72</f>
        <v>1714354149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-1253762016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73.5" customHeight="1" x14ac:dyDescent="0.2">
      <c r="A76" s="2">
        <v>1</v>
      </c>
      <c r="B76" s="134" t="s">
        <v>121</v>
      </c>
      <c r="C76" s="79">
        <v>84</v>
      </c>
      <c r="D76" s="209">
        <f>68019038+22680000+6113701</f>
        <v>96812739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>
        <v>296649404</v>
      </c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/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1647224159</v>
      </c>
      <c r="E80" s="209"/>
    </row>
    <row r="81" spans="1:5" ht="24" customHeight="1" x14ac:dyDescent="0.2">
      <c r="A81" s="4"/>
      <c r="B81" s="134" t="s">
        <v>70</v>
      </c>
      <c r="C81" s="80">
        <v>90</v>
      </c>
      <c r="D81" s="211">
        <f>D76+D77-D78+D79-D80</f>
        <v>-1253762016</v>
      </c>
      <c r="E81" s="211">
        <f>E76+E77-E78+E79-E80</f>
        <v>0</v>
      </c>
    </row>
    <row r="82" spans="1:5" ht="21.75" customHeight="1" x14ac:dyDescent="0.2">
      <c r="A82" s="1"/>
      <c r="B82" s="83"/>
      <c r="C82" s="83"/>
      <c r="D82" s="217">
        <f>D81-D74</f>
        <v>0</v>
      </c>
      <c r="E82" s="217">
        <f>E81-E74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0.2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0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103042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/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24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24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24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103042</v>
      </c>
      <c r="E19" s="211">
        <f>E11+E12+E13+E14+E15+E17</f>
        <v>0</v>
      </c>
    </row>
    <row r="20" spans="1:5" ht="24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72.75" customHeight="1" x14ac:dyDescent="0.2">
      <c r="A21" s="2">
        <f>A20+1</f>
        <v>1</v>
      </c>
      <c r="B21" s="127" t="s">
        <v>99</v>
      </c>
      <c r="C21" s="88">
        <v>19</v>
      </c>
      <c r="D21" s="209">
        <v>3337261</v>
      </c>
      <c r="E21" s="209"/>
    </row>
    <row r="22" spans="1:5" ht="24" customHeight="1" x14ac:dyDescent="0.2">
      <c r="A22" s="2">
        <f>A21+1</f>
        <v>2</v>
      </c>
      <c r="B22" s="127" t="s">
        <v>53</v>
      </c>
      <c r="C22" s="91">
        <v>20</v>
      </c>
      <c r="D22" s="211"/>
      <c r="E22" s="211"/>
    </row>
    <row r="23" spans="1:5" ht="114" customHeight="1" x14ac:dyDescent="0.2">
      <c r="A23" s="2"/>
      <c r="B23" s="127" t="s">
        <v>100</v>
      </c>
      <c r="C23" s="79">
        <v>21</v>
      </c>
      <c r="D23" s="209">
        <v>3390673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50.25" customHeight="1" x14ac:dyDescent="0.2">
      <c r="A25" s="2"/>
      <c r="B25" s="127" t="s">
        <v>101</v>
      </c>
      <c r="C25" s="79">
        <v>22</v>
      </c>
      <c r="D25" s="209"/>
      <c r="E25" s="209"/>
    </row>
    <row r="26" spans="1:5" ht="44.6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24" customHeight="1" x14ac:dyDescent="0.2">
      <c r="A28" s="2"/>
      <c r="B28" s="128" t="s">
        <v>88</v>
      </c>
      <c r="C28" s="79">
        <v>24</v>
      </c>
      <c r="D28" s="209"/>
      <c r="E28" s="209"/>
    </row>
    <row r="29" spans="1:5" ht="59.25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4" customHeight="1" x14ac:dyDescent="0.2">
      <c r="A32" s="2"/>
      <c r="B32" s="127" t="s">
        <v>55</v>
      </c>
      <c r="C32" s="80">
        <v>30</v>
      </c>
      <c r="D32" s="211">
        <f>D23+D27+D29+D31</f>
        <v>3390673</v>
      </c>
      <c r="E32" s="211">
        <f>E23+E27+E29+E31</f>
        <v>0</v>
      </c>
    </row>
    <row r="33" spans="1:5" ht="24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65.25" customHeight="1" x14ac:dyDescent="0.2">
      <c r="A35" s="2"/>
      <c r="B35" s="127" t="s">
        <v>106</v>
      </c>
      <c r="C35" s="79">
        <v>33</v>
      </c>
      <c r="D35" s="209">
        <v>1288087</v>
      </c>
      <c r="E35" s="209"/>
    </row>
    <row r="36" spans="1:5" ht="37.5" customHeight="1" x14ac:dyDescent="0.2">
      <c r="A36" s="2"/>
      <c r="B36" s="128" t="s">
        <v>90</v>
      </c>
      <c r="C36" s="88" t="s">
        <v>37</v>
      </c>
      <c r="D36" s="209"/>
      <c r="E36" s="209"/>
    </row>
    <row r="37" spans="1:5" ht="24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51.75" customHeight="1" x14ac:dyDescent="0.2">
      <c r="A38" s="2"/>
      <c r="B38" s="127" t="s">
        <v>130</v>
      </c>
      <c r="C38" s="79">
        <v>35</v>
      </c>
      <c r="D38" s="209">
        <v>1051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1289138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4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4" customHeight="1" x14ac:dyDescent="0.2">
      <c r="A44" s="2">
        <v>6</v>
      </c>
      <c r="B44" s="127" t="s">
        <v>108</v>
      </c>
      <c r="C44" s="79">
        <v>42</v>
      </c>
      <c r="D44" s="209">
        <v>34470</v>
      </c>
      <c r="E44" s="209"/>
    </row>
    <row r="45" spans="1:5" ht="24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8051542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8154584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24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2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24" customHeight="1" x14ac:dyDescent="0.2">
      <c r="A50" s="2"/>
      <c r="B50" s="128" t="s">
        <v>63</v>
      </c>
      <c r="C50" s="79">
        <v>53</v>
      </c>
      <c r="D50" s="209"/>
      <c r="E50" s="209"/>
    </row>
    <row r="51" spans="1:7" ht="24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4.5" customHeight="1" x14ac:dyDescent="0.2">
      <c r="A52" s="23">
        <f>A51+1</f>
        <v>3</v>
      </c>
      <c r="B52" s="127" t="s">
        <v>111</v>
      </c>
      <c r="C52" s="79">
        <v>55</v>
      </c>
      <c r="D52" s="209">
        <v>23459172</v>
      </c>
      <c r="E52" s="209"/>
    </row>
    <row r="53" spans="1:7" ht="24" customHeight="1" x14ac:dyDescent="0.2">
      <c r="A53" s="4"/>
      <c r="B53" s="127" t="s">
        <v>35</v>
      </c>
      <c r="C53" s="80">
        <v>58</v>
      </c>
      <c r="D53" s="211">
        <f>D49+D51+D52</f>
        <v>23459172</v>
      </c>
      <c r="E53" s="211">
        <f>E49+E51+E52</f>
        <v>0</v>
      </c>
    </row>
    <row r="54" spans="1:7" ht="24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84616000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84241704</v>
      </c>
      <c r="E56" s="209"/>
    </row>
    <row r="57" spans="1:7" ht="42" customHeight="1" x14ac:dyDescent="0.2">
      <c r="A57" s="2"/>
      <c r="B57" s="128" t="s">
        <v>91</v>
      </c>
      <c r="C57" s="79">
        <v>61</v>
      </c>
      <c r="D57" s="209">
        <v>361911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09.35" customHeight="1" x14ac:dyDescent="0.2">
      <c r="A59" s="2">
        <v>2</v>
      </c>
      <c r="B59" s="127" t="s">
        <v>114</v>
      </c>
      <c r="C59" s="79">
        <v>62</v>
      </c>
      <c r="D59" s="209">
        <v>2803011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2803011</v>
      </c>
      <c r="E60" s="215"/>
      <c r="G60" s="158">
        <f>E60+E62</f>
        <v>0</v>
      </c>
    </row>
    <row r="61" spans="1:7" ht="50.25" customHeight="1" x14ac:dyDescent="0.2">
      <c r="A61" s="2"/>
      <c r="B61" s="128" t="s">
        <v>78</v>
      </c>
      <c r="C61" s="88" t="s">
        <v>31</v>
      </c>
      <c r="D61" s="209">
        <v>2389535</v>
      </c>
      <c r="E61" s="209"/>
    </row>
    <row r="62" spans="1:7" ht="24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>
        <v>1590068</v>
      </c>
      <c r="E63" s="209"/>
    </row>
    <row r="64" spans="1:7" ht="42" customHeight="1" x14ac:dyDescent="0.2">
      <c r="A64" s="2"/>
      <c r="B64" s="128" t="s">
        <v>67</v>
      </c>
      <c r="C64" s="79">
        <v>66</v>
      </c>
      <c r="D64" s="209">
        <v>1590068</v>
      </c>
      <c r="E64" s="209"/>
    </row>
    <row r="65" spans="1:5" ht="32.2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24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24" customHeight="1" x14ac:dyDescent="0.2">
      <c r="A67" s="2">
        <f>A66+1</f>
        <v>6</v>
      </c>
      <c r="B67" s="127" t="s">
        <v>117</v>
      </c>
      <c r="C67" s="79">
        <v>72</v>
      </c>
      <c r="D67" s="209">
        <v>3821148</v>
      </c>
      <c r="E67" s="209"/>
    </row>
    <row r="68" spans="1:5" ht="24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4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4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4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24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92830227</v>
      </c>
      <c r="E72" s="211">
        <f>E55+E59+E63+E65+E66+E67+E68+E70+E71</f>
        <v>0</v>
      </c>
    </row>
    <row r="73" spans="1:5" ht="24" customHeight="1" x14ac:dyDescent="0.2">
      <c r="A73" s="4">
        <v>11</v>
      </c>
      <c r="B73" s="127" t="s">
        <v>69</v>
      </c>
      <c r="C73" s="80">
        <v>79</v>
      </c>
      <c r="D73" s="211">
        <f>D53+D72</f>
        <v>116289399</v>
      </c>
      <c r="E73" s="211">
        <f>E53+E72</f>
        <v>0</v>
      </c>
    </row>
    <row r="74" spans="1:5" ht="24" customHeight="1" x14ac:dyDescent="0.2">
      <c r="A74" s="2">
        <v>12</v>
      </c>
      <c r="B74" s="127" t="s">
        <v>92</v>
      </c>
      <c r="C74" s="80">
        <v>80</v>
      </c>
      <c r="D74" s="211">
        <f>D46-D73</f>
        <v>-108134815</v>
      </c>
      <c r="E74" s="211">
        <f>E46-E73</f>
        <v>0</v>
      </c>
    </row>
    <row r="75" spans="1:5" ht="24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24" customHeight="1" x14ac:dyDescent="0.2">
      <c r="A76" s="2">
        <v>1</v>
      </c>
      <c r="B76" s="134" t="s">
        <v>121</v>
      </c>
      <c r="C76" s="79">
        <v>84</v>
      </c>
      <c r="D76" s="209"/>
      <c r="E76" s="209"/>
    </row>
    <row r="77" spans="1:5" ht="2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4" customHeight="1" x14ac:dyDescent="0.2">
      <c r="A78" s="2">
        <f>A77+1</f>
        <v>3</v>
      </c>
      <c r="B78" s="134" t="s">
        <v>123</v>
      </c>
      <c r="C78" s="79">
        <v>86</v>
      </c>
      <c r="D78" s="209">
        <v>34019126</v>
      </c>
      <c r="E78" s="209"/>
    </row>
    <row r="79" spans="1:5" ht="24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" customHeight="1" x14ac:dyDescent="0.2">
      <c r="A80" s="2">
        <f>A79+1</f>
        <v>5</v>
      </c>
      <c r="B80" s="134" t="s">
        <v>125</v>
      </c>
      <c r="C80" s="79">
        <v>88</v>
      </c>
      <c r="D80" s="209">
        <v>74115689</v>
      </c>
      <c r="E80" s="209"/>
    </row>
    <row r="81" spans="1:5" ht="24" customHeight="1" x14ac:dyDescent="0.2">
      <c r="A81" s="4"/>
      <c r="B81" s="134" t="s">
        <v>70</v>
      </c>
      <c r="C81" s="80">
        <v>90</v>
      </c>
      <c r="D81" s="211">
        <f>D76+D77-D78+D79-D80</f>
        <v>-108134815</v>
      </c>
      <c r="E81" s="211">
        <f>E76+E77-E78+E79-E80</f>
        <v>0</v>
      </c>
    </row>
    <row r="82" spans="1:5" ht="24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0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4294967295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82"/>
  <sheetViews>
    <sheetView topLeftCell="A25" zoomScale="70" zoomScaleNormal="70" zoomScaleSheetLayoutView="70" workbookViewId="0">
      <selection activeCell="L35" sqref="L35"/>
    </sheetView>
  </sheetViews>
  <sheetFormatPr defaultRowHeight="18" x14ac:dyDescent="0.25"/>
  <cols>
    <col min="1" max="1" width="3.85546875" customWidth="1"/>
    <col min="2" max="2" width="50.7109375" style="24" customWidth="1"/>
    <col min="3" max="3" width="9.7109375" customWidth="1"/>
    <col min="4" max="4" width="25.7109375" style="48" customWidth="1"/>
    <col min="5" max="5" width="28.7109375" style="163" customWidth="1"/>
    <col min="6" max="6" width="19.28515625" style="43" customWidth="1"/>
    <col min="7" max="7" width="16.7109375" customWidth="1"/>
    <col min="8" max="8" width="27.7109375" style="30" customWidth="1"/>
    <col min="9" max="9" width="19" style="99" customWidth="1"/>
    <col min="10" max="10" width="36.140625" style="29" customWidth="1"/>
    <col min="11" max="11" width="16.28515625" customWidth="1"/>
    <col min="12" max="12" width="19" customWidth="1"/>
    <col min="13" max="13" width="8.28515625" customWidth="1"/>
    <col min="14" max="14" width="8.7109375" customWidth="1"/>
    <col min="15" max="15" width="9.7109375" customWidth="1"/>
    <col min="16" max="17" width="12.7109375" customWidth="1"/>
    <col min="18" max="18" width="13" customWidth="1"/>
    <col min="19" max="19" width="10.85546875" customWidth="1"/>
    <col min="20" max="33" width="10.28515625" customWidth="1"/>
  </cols>
  <sheetData>
    <row r="1" spans="1:14" x14ac:dyDescent="0.25">
      <c r="B1" s="65" t="s">
        <v>33</v>
      </c>
    </row>
    <row r="2" spans="1:14" ht="16.149999999999999" customHeight="1" x14ac:dyDescent="0.25">
      <c r="B2" s="24" t="s">
        <v>26</v>
      </c>
    </row>
    <row r="3" spans="1:14" ht="16.149999999999999" customHeight="1" x14ac:dyDescent="0.25">
      <c r="E3" s="163" t="s">
        <v>1</v>
      </c>
      <c r="F3" s="44"/>
    </row>
    <row r="4" spans="1:14" ht="21.75" customHeight="1" x14ac:dyDescent="0.25">
      <c r="B4" s="230" t="s">
        <v>0</v>
      </c>
      <c r="C4" s="230"/>
      <c r="D4" s="230"/>
      <c r="E4" s="230"/>
      <c r="F4" s="39"/>
    </row>
    <row r="5" spans="1:14" ht="18.75" customHeight="1" x14ac:dyDescent="0.25">
      <c r="B5" s="230" t="s">
        <v>147</v>
      </c>
      <c r="C5" s="230"/>
      <c r="D5" s="230"/>
      <c r="E5" s="230"/>
      <c r="F5" s="31"/>
    </row>
    <row r="6" spans="1:14" ht="15.75" customHeight="1" x14ac:dyDescent="0.25"/>
    <row r="7" spans="1:14" ht="34.5" customHeight="1" x14ac:dyDescent="0.2">
      <c r="A7" s="13" t="s">
        <v>2</v>
      </c>
      <c r="B7" s="124" t="s">
        <v>3</v>
      </c>
      <c r="C7" s="13" t="s">
        <v>4</v>
      </c>
      <c r="D7" s="49" t="s">
        <v>41</v>
      </c>
      <c r="E7" s="171" t="s">
        <v>5</v>
      </c>
      <c r="F7" s="40"/>
    </row>
    <row r="8" spans="1:14" ht="18.75" customHeight="1" x14ac:dyDescent="0.2">
      <c r="A8" s="13" t="s">
        <v>6</v>
      </c>
      <c r="B8" s="124" t="s">
        <v>7</v>
      </c>
      <c r="C8" s="13" t="s">
        <v>8</v>
      </c>
      <c r="D8" s="50" t="s">
        <v>145</v>
      </c>
      <c r="E8" s="172" t="s">
        <v>146</v>
      </c>
      <c r="F8" s="41"/>
    </row>
    <row r="9" spans="1:14" ht="21.4" customHeight="1" x14ac:dyDescent="0.2">
      <c r="A9" s="4" t="s">
        <v>9</v>
      </c>
      <c r="B9" s="125" t="s">
        <v>10</v>
      </c>
      <c r="C9" s="3" t="s">
        <v>13</v>
      </c>
      <c r="D9" s="51" t="s">
        <v>27</v>
      </c>
      <c r="E9" s="173" t="s">
        <v>27</v>
      </c>
      <c r="F9" s="42"/>
    </row>
    <row r="10" spans="1:14" ht="20.25" customHeight="1" x14ac:dyDescent="0.2">
      <c r="A10" s="2" t="s">
        <v>11</v>
      </c>
      <c r="B10" s="125" t="s">
        <v>12</v>
      </c>
      <c r="C10" s="3" t="s">
        <v>14</v>
      </c>
      <c r="D10" s="51" t="s">
        <v>27</v>
      </c>
      <c r="E10" s="173" t="s">
        <v>27</v>
      </c>
      <c r="F10" s="42"/>
    </row>
    <row r="11" spans="1:14" ht="57.75" customHeight="1" x14ac:dyDescent="0.2">
      <c r="A11" s="2">
        <v>1</v>
      </c>
      <c r="B11" s="127" t="s">
        <v>93</v>
      </c>
      <c r="C11" s="3" t="s">
        <v>15</v>
      </c>
      <c r="D11" s="58">
        <f>SUM(Ab:Angelescu!D11)</f>
        <v>111242174</v>
      </c>
      <c r="E11" s="135">
        <f>SUM(Ab:Angelescu!E11)</f>
        <v>77000467</v>
      </c>
      <c r="F11" s="45"/>
      <c r="M11" s="96">
        <f>D11-Total!D11</f>
        <v>0</v>
      </c>
      <c r="N11" s="96">
        <f>E11-Total!E11</f>
        <v>0</v>
      </c>
    </row>
    <row r="12" spans="1:14" ht="31.9" customHeight="1" x14ac:dyDescent="0.2">
      <c r="A12" s="2">
        <f>A11+1</f>
        <v>2</v>
      </c>
      <c r="B12" s="127" t="s">
        <v>94</v>
      </c>
      <c r="C12" s="3" t="s">
        <v>16</v>
      </c>
      <c r="D12" s="58">
        <f>SUM(Ab:Angelescu!D12)</f>
        <v>187831466</v>
      </c>
      <c r="E12" s="135">
        <f>SUM(Ab:Angelescu!E12)</f>
        <v>2613432</v>
      </c>
      <c r="F12" s="45"/>
      <c r="M12" s="96">
        <f>D12-Total!D12</f>
        <v>0</v>
      </c>
      <c r="N12" s="96">
        <f>E12-Total!E12</f>
        <v>0</v>
      </c>
    </row>
    <row r="13" spans="1:14" ht="78.400000000000006" customHeight="1" x14ac:dyDescent="0.2">
      <c r="A13" s="2">
        <f>A12+1</f>
        <v>3</v>
      </c>
      <c r="B13" s="127" t="s">
        <v>95</v>
      </c>
      <c r="C13" s="3" t="s">
        <v>17</v>
      </c>
      <c r="D13" s="58">
        <f>SUM(Ab:Angelescu!D13)</f>
        <v>3800181809</v>
      </c>
      <c r="E13" s="135">
        <f>SUM(Ab:Angelescu!E13)</f>
        <v>0</v>
      </c>
      <c r="F13" s="45"/>
      <c r="M13" s="96">
        <f>D13-Total!D13</f>
        <v>0</v>
      </c>
      <c r="N13" s="96">
        <f>E13-Total!E13</f>
        <v>0</v>
      </c>
    </row>
    <row r="14" spans="1:14" ht="30.4" customHeight="1" x14ac:dyDescent="0.2">
      <c r="A14" s="2">
        <f>A13+1</f>
        <v>4</v>
      </c>
      <c r="B14" s="127" t="s">
        <v>96</v>
      </c>
      <c r="C14" s="3" t="s">
        <v>18</v>
      </c>
      <c r="D14" s="58">
        <f>SUM(Ab:Angelescu!D14)</f>
        <v>156202</v>
      </c>
      <c r="E14" s="135">
        <f>SUM(Ab:Angelescu!E14)</f>
        <v>0</v>
      </c>
      <c r="F14" s="45"/>
      <c r="M14" s="96">
        <f>D14-Total!D14</f>
        <v>0</v>
      </c>
      <c r="N14" s="96">
        <f>E14-Total!E14</f>
        <v>0</v>
      </c>
    </row>
    <row r="15" spans="1:14" ht="33.75" customHeight="1" x14ac:dyDescent="0.2">
      <c r="A15" s="2">
        <f>A14+1</f>
        <v>5</v>
      </c>
      <c r="B15" s="127" t="s">
        <v>97</v>
      </c>
      <c r="C15" s="3" t="s">
        <v>19</v>
      </c>
      <c r="D15" s="58">
        <f>SUM(Ab:Angelescu!D15)</f>
        <v>17537</v>
      </c>
      <c r="E15" s="135">
        <f>SUM(Ab:Angelescu!E15)</f>
        <v>6344</v>
      </c>
      <c r="F15" s="45"/>
      <c r="M15" s="96">
        <f>D15-Total!D15</f>
        <v>0</v>
      </c>
      <c r="N15" s="96">
        <f>E15-Total!E15</f>
        <v>0</v>
      </c>
    </row>
    <row r="16" spans="1:14" s="15" customFormat="1" ht="46.5" customHeight="1" x14ac:dyDescent="0.2">
      <c r="A16" s="60"/>
      <c r="B16" s="128" t="s">
        <v>85</v>
      </c>
      <c r="C16" s="14" t="s">
        <v>20</v>
      </c>
      <c r="D16" s="58">
        <f>SUM(Ab:Angelescu!D16)</f>
        <v>0</v>
      </c>
      <c r="E16" s="135">
        <f>SUM(Ab:Angelescu!E16)</f>
        <v>0</v>
      </c>
      <c r="F16" s="45"/>
      <c r="H16" s="30"/>
      <c r="I16" s="99"/>
      <c r="J16" s="29"/>
      <c r="M16" s="96">
        <f>D16-Total!D16</f>
        <v>0</v>
      </c>
      <c r="N16" s="96">
        <f>E16-Total!E16</f>
        <v>0</v>
      </c>
    </row>
    <row r="17" spans="1:16" ht="80.099999999999994" customHeight="1" x14ac:dyDescent="0.2">
      <c r="A17" s="2">
        <f>A15+1</f>
        <v>6</v>
      </c>
      <c r="B17" s="127" t="s">
        <v>98</v>
      </c>
      <c r="C17" s="3" t="s">
        <v>21</v>
      </c>
      <c r="D17" s="58">
        <f>SUM(Ab:Angelescu!D17)</f>
        <v>18270609</v>
      </c>
      <c r="E17" s="181">
        <f>SUM(Ab:Angelescu!E17)</f>
        <v>0</v>
      </c>
      <c r="F17" s="45"/>
      <c r="G17" s="30">
        <f>E17+E23+E27+E29+E31</f>
        <v>1326841</v>
      </c>
      <c r="M17" s="96">
        <f>D17-Total!D17</f>
        <v>0</v>
      </c>
      <c r="N17" s="96">
        <f>E17-Total!E17</f>
        <v>0</v>
      </c>
    </row>
    <row r="18" spans="1:16" s="15" customFormat="1" ht="57.4" customHeight="1" x14ac:dyDescent="0.2">
      <c r="A18" s="60"/>
      <c r="B18" s="128" t="s">
        <v>86</v>
      </c>
      <c r="C18" s="14" t="s">
        <v>28</v>
      </c>
      <c r="D18" s="58">
        <f>SUM(Ab:Angelescu!D18)</f>
        <v>5650212</v>
      </c>
      <c r="E18" s="135">
        <f>SUM(Ab:Angelescu!E18)</f>
        <v>0</v>
      </c>
      <c r="F18" s="45"/>
      <c r="H18" s="67">
        <f>[1]verif!$E$248</f>
        <v>0</v>
      </c>
      <c r="I18" s="101">
        <f>E18-H18</f>
        <v>0</v>
      </c>
      <c r="J18" s="66" t="s">
        <v>44</v>
      </c>
      <c r="M18" s="96">
        <f>D18-Total!D18</f>
        <v>0</v>
      </c>
      <c r="N18" s="96">
        <f>E18-Total!E18</f>
        <v>0</v>
      </c>
    </row>
    <row r="19" spans="1:16" s="6" customFormat="1" ht="41.25" customHeight="1" x14ac:dyDescent="0.25">
      <c r="A19" s="4">
        <f>A17+1</f>
        <v>7</v>
      </c>
      <c r="B19" s="127" t="s">
        <v>51</v>
      </c>
      <c r="C19" s="17">
        <v>15</v>
      </c>
      <c r="D19" s="52">
        <f>D11+D12+D13+D14+D15+D17</f>
        <v>4117699797</v>
      </c>
      <c r="E19" s="174">
        <f>E11+E12+E13+E14+E15+E17</f>
        <v>79620243</v>
      </c>
      <c r="F19" s="45"/>
      <c r="H19" s="189"/>
      <c r="I19" s="102"/>
      <c r="J19" s="34"/>
      <c r="M19" s="96">
        <f>D19-Total!D19</f>
        <v>0</v>
      </c>
      <c r="N19" s="96">
        <f>E19-Total!E19</f>
        <v>0</v>
      </c>
    </row>
    <row r="20" spans="1:16" ht="34.5" customHeight="1" x14ac:dyDescent="0.2">
      <c r="A20" s="2"/>
      <c r="B20" s="127" t="s">
        <v>52</v>
      </c>
      <c r="C20" s="2">
        <v>18</v>
      </c>
      <c r="D20" s="51" t="s">
        <v>27</v>
      </c>
      <c r="E20" s="173" t="s">
        <v>27</v>
      </c>
      <c r="F20" s="45"/>
      <c r="H20"/>
      <c r="I20"/>
      <c r="M20" s="96"/>
      <c r="N20" s="96"/>
    </row>
    <row r="21" spans="1:16" ht="59.45" customHeight="1" x14ac:dyDescent="0.2">
      <c r="A21" s="2">
        <f>A20+1</f>
        <v>1</v>
      </c>
      <c r="B21" s="127" t="s">
        <v>99</v>
      </c>
      <c r="C21" s="3">
        <v>19</v>
      </c>
      <c r="D21" s="58">
        <f>SUM(Ab:Angelescu!D21)</f>
        <v>282977713</v>
      </c>
      <c r="E21" s="135">
        <f>SUM(Ab:Angelescu!E21)</f>
        <v>11501591</v>
      </c>
      <c r="F21" s="45"/>
      <c r="H21"/>
      <c r="I21"/>
      <c r="J21" s="30"/>
      <c r="K21" s="22"/>
      <c r="M21" s="96">
        <f>D21-Total!D21</f>
        <v>0</v>
      </c>
      <c r="N21" s="96">
        <f>E21-Total!E21</f>
        <v>0</v>
      </c>
    </row>
    <row r="22" spans="1:16" ht="40.15" customHeight="1" x14ac:dyDescent="0.2">
      <c r="A22" s="2">
        <f>A21+1</f>
        <v>2</v>
      </c>
      <c r="B22" s="127" t="s">
        <v>53</v>
      </c>
      <c r="C22" s="8">
        <v>20</v>
      </c>
      <c r="D22" s="51" t="s">
        <v>27</v>
      </c>
      <c r="E22" s="173" t="s">
        <v>27</v>
      </c>
      <c r="F22" s="45"/>
      <c r="H22"/>
      <c r="I22"/>
      <c r="J22" s="30"/>
      <c r="K22" s="22"/>
      <c r="L22" s="28"/>
      <c r="M22" s="96"/>
      <c r="N22" s="96"/>
    </row>
    <row r="23" spans="1:16" ht="114" customHeight="1" x14ac:dyDescent="0.25">
      <c r="A23" s="2"/>
      <c r="B23" s="127" t="s">
        <v>100</v>
      </c>
      <c r="C23" s="2">
        <v>21</v>
      </c>
      <c r="D23" s="58">
        <f>SUM(Ab:Angelescu!D23)</f>
        <v>54267673</v>
      </c>
      <c r="E23" s="135">
        <f>SUM(Ab:Angelescu!E23)</f>
        <v>1326841</v>
      </c>
      <c r="F23" s="45"/>
      <c r="H23" s="199"/>
      <c r="I23" s="103"/>
      <c r="J23" s="30"/>
      <c r="M23" s="96">
        <f>D23-Total!D23</f>
        <v>0</v>
      </c>
      <c r="N23" s="96">
        <f>E23-Total!E23</f>
        <v>0</v>
      </c>
    </row>
    <row r="24" spans="1:16" ht="40.9" customHeight="1" x14ac:dyDescent="0.25">
      <c r="A24" s="2"/>
      <c r="B24" s="127" t="s">
        <v>87</v>
      </c>
      <c r="C24" s="36" t="s">
        <v>47</v>
      </c>
      <c r="D24" s="58">
        <f>SUM(Ab:Angelescu!D24)</f>
        <v>0</v>
      </c>
      <c r="E24" s="135">
        <f>SUM(Ab:Angelescu!E24)</f>
        <v>0</v>
      </c>
      <c r="F24" s="45"/>
      <c r="H24" s="199"/>
      <c r="J24" s="30"/>
      <c r="M24" s="96">
        <f>D24-Total!D24</f>
        <v>0</v>
      </c>
      <c r="N24" s="96">
        <f>E24-Total!E24</f>
        <v>0</v>
      </c>
    </row>
    <row r="25" spans="1:16" ht="60" customHeight="1" x14ac:dyDescent="0.2">
      <c r="A25" s="2"/>
      <c r="B25" s="127" t="s">
        <v>101</v>
      </c>
      <c r="C25" s="2">
        <v>22</v>
      </c>
      <c r="D25" s="58">
        <f>SUM(Ab:Angelescu!D25)</f>
        <v>20933708</v>
      </c>
      <c r="E25" s="135">
        <f>SUM(Ab:Angelescu!E25)</f>
        <v>45553</v>
      </c>
      <c r="F25" s="45"/>
      <c r="H25" s="67">
        <f>[1]verif!$E$256</f>
        <v>0</v>
      </c>
      <c r="I25" s="104">
        <f>E25-H25</f>
        <v>45553</v>
      </c>
      <c r="J25" s="67" t="s">
        <v>45</v>
      </c>
      <c r="K25" t="s">
        <v>79</v>
      </c>
      <c r="M25" s="96">
        <f>D25-Total!D25</f>
        <v>0</v>
      </c>
      <c r="N25" s="96">
        <f>E25-Total!E25</f>
        <v>0</v>
      </c>
    </row>
    <row r="26" spans="1:16" s="15" customFormat="1" ht="33.4" customHeight="1" x14ac:dyDescent="0.2">
      <c r="A26" s="60"/>
      <c r="B26" s="140" t="s">
        <v>54</v>
      </c>
      <c r="C26" s="141" t="s">
        <v>29</v>
      </c>
      <c r="D26" s="137">
        <f>SUM(Ab:Angelescu!D26)</f>
        <v>7736845</v>
      </c>
      <c r="E26" s="180">
        <f>SUM(Ab:Angelescu!E26)</f>
        <v>6399</v>
      </c>
      <c r="F26" s="138"/>
      <c r="G26" s="204">
        <f>E26-appr!E26</f>
        <v>6399</v>
      </c>
      <c r="M26" s="139">
        <f>D26-Total!D26</f>
        <v>0</v>
      </c>
      <c r="N26" s="139">
        <f>E26-Total!E26</f>
        <v>0</v>
      </c>
      <c r="P26" s="142"/>
    </row>
    <row r="27" spans="1:16" ht="44.1" customHeight="1" x14ac:dyDescent="0.2">
      <c r="A27" s="2"/>
      <c r="B27" s="127" t="s">
        <v>102</v>
      </c>
      <c r="C27" s="2">
        <v>23</v>
      </c>
      <c r="D27" s="58">
        <f>SUM(Ab:Angelescu!D27)</f>
        <v>1655543</v>
      </c>
      <c r="E27" s="181">
        <f>SUM(Ab:Angelescu!E27)</f>
        <v>0</v>
      </c>
      <c r="F27" s="45"/>
      <c r="M27" s="96">
        <f>D27-Total!D27</f>
        <v>0</v>
      </c>
      <c r="N27" s="96">
        <f>E27-Total!E27</f>
        <v>0</v>
      </c>
    </row>
    <row r="28" spans="1:16" ht="39.4" customHeight="1" x14ac:dyDescent="0.2">
      <c r="A28" s="2"/>
      <c r="B28" s="128" t="s">
        <v>88</v>
      </c>
      <c r="C28" s="2">
        <v>24</v>
      </c>
      <c r="D28" s="58">
        <f>SUM(Ab:Angelescu!D28)</f>
        <v>0</v>
      </c>
      <c r="E28" s="135">
        <f>SUM(Ab:Angelescu!E28)</f>
        <v>0</v>
      </c>
      <c r="F28" s="45"/>
      <c r="M28" s="96">
        <f>D28-Total!D28</f>
        <v>0</v>
      </c>
      <c r="N28" s="96">
        <f>E28-Total!E28</f>
        <v>0</v>
      </c>
    </row>
    <row r="29" spans="1:16" ht="39.4" customHeight="1" x14ac:dyDescent="0.2">
      <c r="A29" s="2"/>
      <c r="B29" s="127" t="s">
        <v>103</v>
      </c>
      <c r="C29" s="2">
        <v>25</v>
      </c>
      <c r="D29" s="58">
        <f>SUM(Ab:Angelescu!D29)</f>
        <v>64614058</v>
      </c>
      <c r="E29" s="181">
        <f>SUM(Ab:Angelescu!E29)</f>
        <v>0</v>
      </c>
      <c r="F29" s="45"/>
      <c r="M29" s="96">
        <f>D29-Total!D29</f>
        <v>0</v>
      </c>
      <c r="N29" s="96">
        <f>E29-Total!E29</f>
        <v>0</v>
      </c>
    </row>
    <row r="30" spans="1:16" s="15" customFormat="1" ht="49.9" customHeight="1" x14ac:dyDescent="0.2">
      <c r="A30" s="60"/>
      <c r="B30" s="136" t="s">
        <v>89</v>
      </c>
      <c r="C30" s="60">
        <v>26</v>
      </c>
      <c r="D30" s="137">
        <f>SUM(Ab:Angelescu!D30)</f>
        <v>226539</v>
      </c>
      <c r="E30" s="180">
        <f>SUM(Ab:Angelescu!E30)</f>
        <v>0</v>
      </c>
      <c r="F30" s="138"/>
      <c r="H30" s="190">
        <f>[1]verif!$E$285+[1]verif!$E$286</f>
        <v>0</v>
      </c>
      <c r="I30" s="101">
        <f>E30-H30</f>
        <v>0</v>
      </c>
      <c r="J30" s="66" t="s">
        <v>126</v>
      </c>
      <c r="M30" s="139">
        <f>D30-Total!D30</f>
        <v>0</v>
      </c>
      <c r="N30" s="139">
        <f>E30-Total!E30</f>
        <v>0</v>
      </c>
    </row>
    <row r="31" spans="1:16" ht="39.75" customHeight="1" x14ac:dyDescent="0.2">
      <c r="A31" s="2"/>
      <c r="B31" s="127" t="s">
        <v>104</v>
      </c>
      <c r="C31" s="2">
        <v>27</v>
      </c>
      <c r="D31" s="58">
        <f>SUM(Ab:Angelescu!D31)</f>
        <v>0</v>
      </c>
      <c r="E31" s="181">
        <f>SUM(Ab:Angelescu!E31)</f>
        <v>0</v>
      </c>
      <c r="F31" s="45"/>
      <c r="H31" s="76">
        <f>[2]verif!$D$24</f>
        <v>0</v>
      </c>
      <c r="I31" s="200">
        <f>E31-H31</f>
        <v>0</v>
      </c>
      <c r="J31" s="69" t="s">
        <v>76</v>
      </c>
      <c r="M31" s="96">
        <f>D31-Total!D31</f>
        <v>0</v>
      </c>
      <c r="N31" s="96">
        <f>E31-Total!E31</f>
        <v>0</v>
      </c>
    </row>
    <row r="32" spans="1:16" ht="34.15" customHeight="1" x14ac:dyDescent="0.2">
      <c r="A32" s="2"/>
      <c r="B32" s="127" t="s">
        <v>55</v>
      </c>
      <c r="C32" s="5">
        <v>30</v>
      </c>
      <c r="D32" s="53">
        <f>D23+D27+D29+D31</f>
        <v>120537274</v>
      </c>
      <c r="E32" s="182">
        <f>E23+E27+E29+E31</f>
        <v>1326841</v>
      </c>
      <c r="F32" s="45"/>
      <c r="G32" s="10">
        <f>E32+E17</f>
        <v>1326841</v>
      </c>
      <c r="H32" s="70">
        <f>E65</f>
        <v>0</v>
      </c>
      <c r="I32" s="105">
        <f>E31-H32</f>
        <v>0</v>
      </c>
      <c r="J32" s="69" t="s">
        <v>71</v>
      </c>
      <c r="M32" s="96">
        <f>D32-Total!D32</f>
        <v>0</v>
      </c>
      <c r="N32" s="96">
        <f>E32-Total!E32</f>
        <v>0</v>
      </c>
    </row>
    <row r="33" spans="1:14" ht="27.75" customHeight="1" x14ac:dyDescent="0.2">
      <c r="A33" s="2">
        <v>3</v>
      </c>
      <c r="B33" s="127" t="s">
        <v>105</v>
      </c>
      <c r="C33" s="4">
        <v>31</v>
      </c>
      <c r="D33" s="58">
        <f>SUM(Ab:Angelescu!D33)</f>
        <v>0</v>
      </c>
      <c r="E33" s="135">
        <f>SUM(Ab:Angelescu!E33)</f>
        <v>0</v>
      </c>
      <c r="F33" s="45"/>
      <c r="H33" s="30">
        <f>[1]verif!$E$156</f>
        <v>0</v>
      </c>
      <c r="I33" s="103">
        <f>E31-H33</f>
        <v>0</v>
      </c>
      <c r="J33" s="29" t="s">
        <v>80</v>
      </c>
      <c r="M33" s="96">
        <f>D33-Total!D33</f>
        <v>0</v>
      </c>
      <c r="N33" s="96">
        <f>E33-Total!E33</f>
        <v>0</v>
      </c>
    </row>
    <row r="34" spans="1:14" ht="27" customHeight="1" x14ac:dyDescent="0.2">
      <c r="A34" s="2">
        <f>A33+1</f>
        <v>4</v>
      </c>
      <c r="B34" s="127" t="s">
        <v>56</v>
      </c>
      <c r="C34" s="4">
        <v>32</v>
      </c>
      <c r="D34" s="51" t="s">
        <v>27</v>
      </c>
      <c r="E34" s="173" t="s">
        <v>27</v>
      </c>
      <c r="F34" s="45"/>
      <c r="H34" s="191">
        <f>[1]verif!$E$18</f>
        <v>0</v>
      </c>
      <c r="I34" s="106">
        <f>E35-H34</f>
        <v>7903566</v>
      </c>
      <c r="J34" s="71" t="s">
        <v>44</v>
      </c>
      <c r="M34" s="96"/>
      <c r="N34" s="96"/>
    </row>
    <row r="35" spans="1:14" ht="39.75" customHeight="1" x14ac:dyDescent="0.2">
      <c r="A35" s="2"/>
      <c r="B35" s="127" t="s">
        <v>106</v>
      </c>
      <c r="C35" s="2">
        <v>33</v>
      </c>
      <c r="D35" s="58">
        <f>SUM(Ab:Angelescu!D35)</f>
        <v>199576165</v>
      </c>
      <c r="E35" s="135">
        <f>SUM(Ab:Angelescu!E35)</f>
        <v>7903566</v>
      </c>
      <c r="F35" s="45"/>
      <c r="G35" s="37"/>
      <c r="H35" s="67">
        <f>[2]verif!$G$32</f>
        <v>199576165</v>
      </c>
      <c r="I35" s="104">
        <f>E35-H35</f>
        <v>-191672599</v>
      </c>
      <c r="J35" s="68" t="s">
        <v>42</v>
      </c>
      <c r="K35" s="10"/>
      <c r="L35" s="10"/>
      <c r="M35" s="96">
        <f>D35-Total!D35</f>
        <v>0</v>
      </c>
      <c r="N35" s="96">
        <f>E35-Total!E35</f>
        <v>0</v>
      </c>
    </row>
    <row r="36" spans="1:14" ht="43.5" customHeight="1" x14ac:dyDescent="0.2">
      <c r="A36" s="2"/>
      <c r="B36" s="128" t="s">
        <v>90</v>
      </c>
      <c r="C36" s="3" t="s">
        <v>37</v>
      </c>
      <c r="D36" s="58">
        <f>SUM(Ab:Angelescu!D36)</f>
        <v>745636</v>
      </c>
      <c r="E36" s="135">
        <f>SUM(Ab:Angelescu!E36)</f>
        <v>0</v>
      </c>
      <c r="F36" s="45"/>
      <c r="G36" s="21"/>
      <c r="H36" s="191">
        <f>[1]verif!$E$27+[1]verif!$E$28</f>
        <v>0</v>
      </c>
      <c r="I36" s="106">
        <f>E36-H36</f>
        <v>0</v>
      </c>
      <c r="J36" s="71" t="s">
        <v>44</v>
      </c>
      <c r="K36" s="21"/>
      <c r="M36" s="96">
        <f>D36-Total!D36</f>
        <v>0</v>
      </c>
      <c r="N36" s="96">
        <f>E36-Total!E36</f>
        <v>0</v>
      </c>
    </row>
    <row r="37" spans="1:14" ht="25.9" customHeight="1" x14ac:dyDescent="0.2">
      <c r="A37" s="2"/>
      <c r="B37" s="127" t="s">
        <v>107</v>
      </c>
      <c r="C37" s="2">
        <v>34</v>
      </c>
      <c r="D37" s="51" t="s">
        <v>27</v>
      </c>
      <c r="E37" s="173" t="s">
        <v>27</v>
      </c>
      <c r="F37" s="45"/>
      <c r="I37" s="107"/>
      <c r="J37" s="35"/>
      <c r="M37" s="96"/>
      <c r="N37" s="96"/>
    </row>
    <row r="38" spans="1:14" ht="63.75" customHeight="1" x14ac:dyDescent="0.2">
      <c r="A38" s="2"/>
      <c r="B38" s="127" t="s">
        <v>130</v>
      </c>
      <c r="C38" s="2">
        <v>35</v>
      </c>
      <c r="D38" s="58">
        <f>SUM(Ab:Angelescu!D38)</f>
        <v>111408523</v>
      </c>
      <c r="E38" s="135">
        <f>SUM(Ab:Angelescu!E38)</f>
        <v>656865</v>
      </c>
      <c r="F38" s="45"/>
      <c r="G38" s="38"/>
      <c r="H38" s="67">
        <f>[3]verif!$D$28</f>
        <v>111408523</v>
      </c>
      <c r="I38" s="108">
        <f>E38-H38</f>
        <v>-110751658</v>
      </c>
      <c r="J38" s="68" t="s">
        <v>43</v>
      </c>
      <c r="K38" s="10"/>
      <c r="L38" s="10"/>
      <c r="M38" s="96">
        <f>D38-Total!D38</f>
        <v>0</v>
      </c>
      <c r="N38" s="96">
        <f>E38-Total!E38</f>
        <v>0</v>
      </c>
    </row>
    <row r="39" spans="1:14" ht="46.5" customHeight="1" x14ac:dyDescent="0.2">
      <c r="A39" s="2"/>
      <c r="B39" s="128" t="s">
        <v>57</v>
      </c>
      <c r="C39" s="3" t="s">
        <v>38</v>
      </c>
      <c r="D39" s="58">
        <f>SUM(Ab:Angelescu!D39)</f>
        <v>0</v>
      </c>
      <c r="E39" s="135">
        <f>SUM(Ab:Angelescu!E39)</f>
        <v>0</v>
      </c>
      <c r="F39" s="45"/>
      <c r="H39" s="191">
        <f>[1]verif!$E$83</f>
        <v>0</v>
      </c>
      <c r="I39" s="109">
        <f>E39-H39</f>
        <v>0</v>
      </c>
      <c r="J39" s="71" t="s">
        <v>44</v>
      </c>
      <c r="M39" s="96">
        <f>D39-Total!D39</f>
        <v>0</v>
      </c>
      <c r="N39" s="96">
        <f>E39-Total!E39</f>
        <v>0</v>
      </c>
    </row>
    <row r="40" spans="1:14" ht="35.450000000000003" customHeight="1" x14ac:dyDescent="0.2">
      <c r="A40" s="2"/>
      <c r="B40" s="127" t="s">
        <v>107</v>
      </c>
      <c r="C40" s="2">
        <v>36</v>
      </c>
      <c r="D40" s="51" t="s">
        <v>27</v>
      </c>
      <c r="E40" s="173" t="s">
        <v>27</v>
      </c>
      <c r="F40" s="45"/>
      <c r="H40" s="72">
        <f>[1]verif!$E$18+[1]verif!$E$27+[1]verif!$E$28+[1]verif!$E$57+[1]verif!$E$60</f>
        <v>0</v>
      </c>
      <c r="I40" s="110">
        <f>H40-E35-E38-E36</f>
        <v>-8560431</v>
      </c>
      <c r="J40" s="71" t="s">
        <v>44</v>
      </c>
      <c r="M40" s="96"/>
      <c r="N40" s="96"/>
    </row>
    <row r="41" spans="1:14" ht="38.450000000000003" customHeight="1" x14ac:dyDescent="0.2">
      <c r="A41" s="2"/>
      <c r="B41" s="127" t="s">
        <v>58</v>
      </c>
      <c r="C41" s="5">
        <v>40</v>
      </c>
      <c r="D41" s="53">
        <f>D35+D38+D36+D39</f>
        <v>311730324</v>
      </c>
      <c r="E41" s="175">
        <f>E35+E38+E36+E39</f>
        <v>8560431</v>
      </c>
      <c r="F41" s="45"/>
      <c r="H41" s="191">
        <f>[1]verif!$E$20+[1]verif!$E$63+[1]verif!$E$27+[1]verif!$E$28+[1]verif!$E$83</f>
        <v>0</v>
      </c>
      <c r="I41" s="109">
        <f>E41-H41</f>
        <v>8560431</v>
      </c>
      <c r="J41" s="71" t="s">
        <v>44</v>
      </c>
      <c r="M41" s="96">
        <f>D41-Total!D41</f>
        <v>0</v>
      </c>
      <c r="N41" s="96">
        <f>E41-Total!E41</f>
        <v>0</v>
      </c>
    </row>
    <row r="42" spans="1:14" ht="96" customHeight="1" x14ac:dyDescent="0.2">
      <c r="A42" s="2">
        <v>5</v>
      </c>
      <c r="B42" s="127" t="s">
        <v>128</v>
      </c>
      <c r="C42" s="4">
        <v>41</v>
      </c>
      <c r="D42" s="58">
        <f>SUM(Ab:Angelescu!D42)</f>
        <v>0</v>
      </c>
      <c r="E42" s="135">
        <f>SUM(Ab:Angelescu!E42)</f>
        <v>0</v>
      </c>
      <c r="F42" s="45"/>
      <c r="M42" s="96">
        <f>D42-Total!D42</f>
        <v>0</v>
      </c>
      <c r="N42" s="96">
        <f>E42-Total!E42</f>
        <v>0</v>
      </c>
    </row>
    <row r="43" spans="1:14" ht="35.65" customHeight="1" x14ac:dyDescent="0.2">
      <c r="A43" s="2"/>
      <c r="B43" s="128" t="s">
        <v>59</v>
      </c>
      <c r="C43" s="8" t="s">
        <v>39</v>
      </c>
      <c r="D43" s="58">
        <f>SUM(Ab:Angelescu!D43)</f>
        <v>0</v>
      </c>
      <c r="E43" s="135">
        <f>SUM(Ab:Angelescu!E43)</f>
        <v>0</v>
      </c>
      <c r="F43" s="45"/>
      <c r="M43" s="96">
        <f>D43-Total!D43</f>
        <v>0</v>
      </c>
      <c r="N43" s="96">
        <f>E43-Total!E43</f>
        <v>0</v>
      </c>
    </row>
    <row r="44" spans="1:14" ht="35.65" customHeight="1" x14ac:dyDescent="0.2">
      <c r="A44" s="2">
        <v>6</v>
      </c>
      <c r="B44" s="127" t="s">
        <v>108</v>
      </c>
      <c r="C44" s="2">
        <v>42</v>
      </c>
      <c r="D44" s="58">
        <f>SUM(Ab:Angelescu!D44)</f>
        <v>800565</v>
      </c>
      <c r="E44" s="135">
        <f>SUM(Ab:Angelescu!E44)</f>
        <v>69636</v>
      </c>
      <c r="F44" s="45"/>
      <c r="M44" s="96">
        <f>D44-Total!D44</f>
        <v>0</v>
      </c>
      <c r="N44" s="96">
        <f>E44-Total!E44</f>
        <v>0</v>
      </c>
    </row>
    <row r="45" spans="1:14" ht="35.65" customHeight="1" x14ac:dyDescent="0.2">
      <c r="A45" s="4">
        <v>7</v>
      </c>
      <c r="B45" s="127" t="s">
        <v>60</v>
      </c>
      <c r="C45" s="7">
        <v>45</v>
      </c>
      <c r="D45" s="52">
        <f>D21+D32+D33+D41+D42+D44+D43</f>
        <v>716045876</v>
      </c>
      <c r="E45" s="174">
        <f>E21+E32+E33+E41+E42+E44+E43</f>
        <v>21458499</v>
      </c>
      <c r="F45" s="45"/>
      <c r="M45" s="96">
        <f>D45-Total!D45</f>
        <v>0</v>
      </c>
      <c r="N45" s="96">
        <f>E45-Total!E45</f>
        <v>0</v>
      </c>
    </row>
    <row r="46" spans="1:14" ht="27.75" customHeight="1" x14ac:dyDescent="0.2">
      <c r="A46" s="2">
        <v>8</v>
      </c>
      <c r="B46" s="127" t="s">
        <v>61</v>
      </c>
      <c r="C46" s="16">
        <v>46</v>
      </c>
      <c r="D46" s="54">
        <f>D19+D45</f>
        <v>4833745673</v>
      </c>
      <c r="E46" s="176">
        <f>E19+E45</f>
        <v>101078742</v>
      </c>
      <c r="F46" s="45"/>
      <c r="M46" s="96">
        <f>D46-Total!D46</f>
        <v>0</v>
      </c>
      <c r="N46" s="96">
        <f>E46-Total!E46</f>
        <v>0</v>
      </c>
    </row>
    <row r="47" spans="1:14" ht="27.75" customHeight="1" x14ac:dyDescent="0.2">
      <c r="A47" s="4" t="s">
        <v>22</v>
      </c>
      <c r="B47" s="127" t="s">
        <v>23</v>
      </c>
      <c r="C47" s="2">
        <v>50</v>
      </c>
      <c r="D47" s="51" t="s">
        <v>27</v>
      </c>
      <c r="E47" s="173" t="s">
        <v>27</v>
      </c>
      <c r="F47" s="45"/>
      <c r="M47" s="96"/>
      <c r="N47" s="96"/>
    </row>
    <row r="48" spans="1:14" ht="35.65" customHeight="1" x14ac:dyDescent="0.2">
      <c r="A48" s="2"/>
      <c r="B48" s="127" t="s">
        <v>62</v>
      </c>
      <c r="C48" s="2">
        <v>51</v>
      </c>
      <c r="D48" s="51" t="s">
        <v>27</v>
      </c>
      <c r="E48" s="173" t="s">
        <v>27</v>
      </c>
      <c r="F48" s="45"/>
      <c r="M48" s="96"/>
      <c r="N48" s="96"/>
    </row>
    <row r="49" spans="1:14" ht="45.75" customHeight="1" x14ac:dyDescent="0.2">
      <c r="A49" s="2">
        <f>A48+1</f>
        <v>1</v>
      </c>
      <c r="B49" s="127" t="s">
        <v>109</v>
      </c>
      <c r="C49" s="2">
        <v>52</v>
      </c>
      <c r="D49" s="58">
        <f>SUM(Ab:Angelescu!D49)</f>
        <v>16974491</v>
      </c>
      <c r="E49" s="135">
        <f>SUM(Ab:Angelescu!E49)</f>
        <v>0</v>
      </c>
      <c r="F49" s="45"/>
      <c r="G49" s="35">
        <f>E49-E50</f>
        <v>0</v>
      </c>
      <c r="M49" s="96">
        <f>D49-Total!D49</f>
        <v>0</v>
      </c>
      <c r="N49" s="96">
        <f>E49-Total!E49</f>
        <v>0</v>
      </c>
    </row>
    <row r="50" spans="1:14" ht="46.9" customHeight="1" x14ac:dyDescent="0.2">
      <c r="A50" s="2"/>
      <c r="B50" s="128" t="s">
        <v>63</v>
      </c>
      <c r="C50" s="2">
        <v>53</v>
      </c>
      <c r="D50" s="58">
        <f>SUM(Ab:Angelescu!D50)</f>
        <v>12773386</v>
      </c>
      <c r="E50" s="135">
        <f>SUM(Ab:Angelescu!E50)</f>
        <v>0</v>
      </c>
      <c r="F50" s="45"/>
      <c r="H50" s="191">
        <f>[1]verif!$E$403</f>
        <v>0</v>
      </c>
      <c r="I50" s="106">
        <f>E50-H50</f>
        <v>0</v>
      </c>
      <c r="J50" s="71" t="s">
        <v>132</v>
      </c>
      <c r="M50" s="96">
        <f>D50-Total!D50</f>
        <v>0</v>
      </c>
      <c r="N50" s="96">
        <f>E50-Total!E50</f>
        <v>0</v>
      </c>
    </row>
    <row r="51" spans="1:14" ht="43.5" customHeight="1" x14ac:dyDescent="0.2">
      <c r="A51" s="2">
        <f>A49+1</f>
        <v>2</v>
      </c>
      <c r="B51" s="127" t="s">
        <v>110</v>
      </c>
      <c r="C51" s="2">
        <v>54</v>
      </c>
      <c r="D51" s="58">
        <f>SUM(Ab:Angelescu!D51)</f>
        <v>9047</v>
      </c>
      <c r="E51" s="135">
        <f>SUM(Ab:Angelescu!E51)</f>
        <v>0</v>
      </c>
      <c r="F51" s="45"/>
      <c r="H51" s="192">
        <f>[1]verif!$E$375</f>
        <v>0</v>
      </c>
      <c r="I51" s="111">
        <f>E51-H51</f>
        <v>0</v>
      </c>
      <c r="J51" s="73" t="s">
        <v>133</v>
      </c>
      <c r="M51" s="96">
        <f>D51-Total!D51</f>
        <v>0</v>
      </c>
      <c r="N51" s="96">
        <f>E51-Total!E51</f>
        <v>0</v>
      </c>
    </row>
    <row r="52" spans="1:14" s="21" customFormat="1" ht="39.75" customHeight="1" x14ac:dyDescent="0.2">
      <c r="A52" s="23">
        <f>A51+1</f>
        <v>3</v>
      </c>
      <c r="B52" s="127" t="s">
        <v>111</v>
      </c>
      <c r="C52" s="23">
        <v>55</v>
      </c>
      <c r="D52" s="58">
        <f>SUM(Ab:Angelescu!D52)</f>
        <v>2088528823</v>
      </c>
      <c r="E52" s="135">
        <f>SUM(Ab:Angelescu!E52)</f>
        <v>1101164</v>
      </c>
      <c r="F52" s="45"/>
      <c r="H52" s="193">
        <f>[1]verif!$E$442</f>
        <v>0</v>
      </c>
      <c r="I52" s="112">
        <f>E52-H52</f>
        <v>1101164</v>
      </c>
      <c r="J52" s="73" t="s">
        <v>134</v>
      </c>
      <c r="M52" s="96">
        <f>D52-Total!D52</f>
        <v>0</v>
      </c>
      <c r="N52" s="96">
        <f>E52-Total!E52</f>
        <v>0</v>
      </c>
    </row>
    <row r="53" spans="1:14" ht="34.15" customHeight="1" x14ac:dyDescent="0.2">
      <c r="A53" s="4"/>
      <c r="B53" s="127" t="s">
        <v>35</v>
      </c>
      <c r="C53" s="5">
        <v>58</v>
      </c>
      <c r="D53" s="53">
        <f>D49+D51+D52</f>
        <v>2105512361</v>
      </c>
      <c r="E53" s="175">
        <f>E49+E51+E52</f>
        <v>1101164</v>
      </c>
      <c r="F53" s="45"/>
      <c r="I53" s="107"/>
      <c r="M53" s="96">
        <f>D53-Total!D53</f>
        <v>0</v>
      </c>
      <c r="N53" s="96">
        <f>E53-Total!E53</f>
        <v>0</v>
      </c>
    </row>
    <row r="54" spans="1:14" ht="42" customHeight="1" x14ac:dyDescent="0.2">
      <c r="A54" s="2"/>
      <c r="B54" s="127" t="s">
        <v>112</v>
      </c>
      <c r="C54" s="4">
        <v>59</v>
      </c>
      <c r="D54" s="51" t="s">
        <v>27</v>
      </c>
      <c r="E54" s="173" t="s">
        <v>27</v>
      </c>
      <c r="F54" s="45"/>
      <c r="M54" s="96"/>
      <c r="N54" s="96"/>
    </row>
    <row r="55" spans="1:14" ht="29.25" customHeight="1" x14ac:dyDescent="0.2">
      <c r="A55" s="2">
        <v>1</v>
      </c>
      <c r="B55" s="127" t="s">
        <v>113</v>
      </c>
      <c r="C55" s="2">
        <v>60</v>
      </c>
      <c r="D55" s="58">
        <f>SUM(Ab:Angelescu!D55)</f>
        <v>5445004160</v>
      </c>
      <c r="E55" s="183">
        <f>SUM(Ab:Angelescu!E55)</f>
        <v>223852465</v>
      </c>
      <c r="F55" s="45"/>
      <c r="G55" s="35"/>
      <c r="J55" s="30"/>
      <c r="M55" s="96">
        <f>D55-Total!D55</f>
        <v>0</v>
      </c>
      <c r="N55" s="96">
        <f>E55-Total!E55</f>
        <v>0</v>
      </c>
    </row>
    <row r="56" spans="1:14" ht="40.9" customHeight="1" x14ac:dyDescent="0.2">
      <c r="A56" s="2"/>
      <c r="B56" s="127" t="s">
        <v>73</v>
      </c>
      <c r="C56" s="2" t="s">
        <v>48</v>
      </c>
      <c r="D56" s="58">
        <f>SUM(Ab:Angelescu!D56)</f>
        <v>5292596213</v>
      </c>
      <c r="E56" s="177">
        <f>SUM(Ab:Angelescu!E56)</f>
        <v>196064974</v>
      </c>
      <c r="F56" s="45"/>
      <c r="H56" s="201">
        <f>[2]verif!$F$32</f>
        <v>0</v>
      </c>
      <c r="I56" s="202">
        <f>E56+H56</f>
        <v>196064974</v>
      </c>
      <c r="J56" s="201" t="s">
        <v>50</v>
      </c>
      <c r="M56" s="96">
        <f>D56-Total!D56</f>
        <v>0</v>
      </c>
      <c r="N56" s="96">
        <f>E56-Total!E56</f>
        <v>0</v>
      </c>
    </row>
    <row r="57" spans="1:14" ht="55.5" customHeight="1" x14ac:dyDescent="0.2">
      <c r="A57" s="2"/>
      <c r="B57" s="128" t="s">
        <v>91</v>
      </c>
      <c r="C57" s="2">
        <v>61</v>
      </c>
      <c r="D57" s="58">
        <f>SUM(Ab:Angelescu!D57)</f>
        <v>25461496</v>
      </c>
      <c r="E57" s="177">
        <f>SUM(Ab:Angelescu!E57)</f>
        <v>21043375</v>
      </c>
      <c r="F57" s="45"/>
      <c r="G57" s="22"/>
      <c r="H57" s="194">
        <f>[1]verif!$E$411</f>
        <v>0</v>
      </c>
      <c r="I57" s="113">
        <f>E57-H57</f>
        <v>21043375</v>
      </c>
      <c r="J57" s="71" t="s">
        <v>135</v>
      </c>
      <c r="M57" s="96">
        <f>D57-Total!D57</f>
        <v>0</v>
      </c>
      <c r="N57" s="96">
        <f>E57-Total!E57</f>
        <v>0</v>
      </c>
    </row>
    <row r="58" spans="1:14" ht="27.75" customHeight="1" x14ac:dyDescent="0.2">
      <c r="A58" s="61"/>
      <c r="B58" s="128" t="s">
        <v>64</v>
      </c>
      <c r="C58" s="141" t="s">
        <v>30</v>
      </c>
      <c r="D58" s="137">
        <f>SUM(Ab:Angelescu!D58)</f>
        <v>1217475</v>
      </c>
      <c r="E58" s="184">
        <f>SUM(Ab:Angelescu!E58)</f>
        <v>0</v>
      </c>
      <c r="F58" s="45"/>
      <c r="G58" s="10"/>
      <c r="I58" s="107"/>
      <c r="M58" s="96">
        <f>D58-Total!D58</f>
        <v>0</v>
      </c>
      <c r="N58" s="96">
        <f>E58-Total!E58</f>
        <v>0</v>
      </c>
    </row>
    <row r="59" spans="1:14" ht="125.65" customHeight="1" x14ac:dyDescent="0.2">
      <c r="A59" s="2">
        <v>2</v>
      </c>
      <c r="B59" s="127" t="s">
        <v>114</v>
      </c>
      <c r="C59" s="2">
        <v>62</v>
      </c>
      <c r="D59" s="58">
        <f>SUM(Ab:Angelescu!D59)</f>
        <v>136023224</v>
      </c>
      <c r="E59" s="183">
        <f>SUM(Ab:Angelescu!E59)</f>
        <v>4730873</v>
      </c>
      <c r="F59" s="45"/>
      <c r="H59" s="179">
        <f>E60+E62</f>
        <v>4730873</v>
      </c>
      <c r="I59" s="119">
        <f>E59-H59</f>
        <v>0</v>
      </c>
      <c r="J59" s="120" t="s">
        <v>49</v>
      </c>
      <c r="M59" s="96">
        <f>D59-Total!D59</f>
        <v>0</v>
      </c>
      <c r="N59" s="96">
        <f>E59-Total!E59</f>
        <v>0</v>
      </c>
    </row>
    <row r="60" spans="1:14" s="15" customFormat="1" ht="33.75" customHeight="1" x14ac:dyDescent="0.2">
      <c r="A60" s="60"/>
      <c r="B60" s="136" t="s">
        <v>65</v>
      </c>
      <c r="C60" s="60">
        <v>63</v>
      </c>
      <c r="D60" s="143">
        <f>SUM(Ab:Angelescu!D60)</f>
        <v>135916350</v>
      </c>
      <c r="E60" s="185">
        <f>SUM(Ab:Angelescu!E60)</f>
        <v>4730873</v>
      </c>
      <c r="F60" s="138"/>
      <c r="H60" s="195">
        <f>[1]verif!$E$421</f>
        <v>0</v>
      </c>
      <c r="I60" s="144">
        <f>E60-H60</f>
        <v>4730873</v>
      </c>
      <c r="J60" s="145" t="s">
        <v>136</v>
      </c>
      <c r="M60" s="139"/>
      <c r="N60" s="139"/>
    </row>
    <row r="61" spans="1:14" s="15" customFormat="1" ht="61.9" customHeight="1" x14ac:dyDescent="0.2">
      <c r="A61" s="60"/>
      <c r="B61" s="136" t="s">
        <v>78</v>
      </c>
      <c r="C61" s="141" t="s">
        <v>31</v>
      </c>
      <c r="D61" s="137">
        <f>SUM(Ab:Angelescu!D61)</f>
        <v>110861521</v>
      </c>
      <c r="E61" s="184">
        <f>SUM(Ab:Angelescu!E61)</f>
        <v>3919552</v>
      </c>
      <c r="F61" s="138"/>
      <c r="G61" s="146"/>
      <c r="H61" s="188"/>
      <c r="I61" s="100"/>
      <c r="J61" s="33"/>
      <c r="M61" s="139">
        <f>D61-Total!D61</f>
        <v>0</v>
      </c>
      <c r="N61" s="139">
        <f>E61-Total!E61</f>
        <v>0</v>
      </c>
    </row>
    <row r="62" spans="1:14" s="152" customFormat="1" ht="48.75" customHeight="1" x14ac:dyDescent="0.2">
      <c r="A62" s="148"/>
      <c r="B62" s="149" t="s">
        <v>66</v>
      </c>
      <c r="C62" s="148">
        <v>64</v>
      </c>
      <c r="D62" s="150">
        <f>SUM(Ab:Angelescu!D62)</f>
        <v>106874</v>
      </c>
      <c r="E62" s="186">
        <f>SUM(Ab:Angelescu!E62)</f>
        <v>0</v>
      </c>
      <c r="F62" s="151"/>
      <c r="H62" s="196">
        <f>[1]verif!$E$430</f>
        <v>0</v>
      </c>
      <c r="I62" s="154">
        <f>E62-H62</f>
        <v>0</v>
      </c>
      <c r="J62" s="153" t="s">
        <v>137</v>
      </c>
      <c r="M62" s="155">
        <f>D62-Total!D62</f>
        <v>0</v>
      </c>
      <c r="N62" s="155">
        <f>E62-Total!E62</f>
        <v>0</v>
      </c>
    </row>
    <row r="63" spans="1:14" ht="112.9" customHeight="1" x14ac:dyDescent="0.2">
      <c r="A63" s="2">
        <v>3</v>
      </c>
      <c r="B63" s="127" t="s">
        <v>129</v>
      </c>
      <c r="C63" s="2">
        <v>65</v>
      </c>
      <c r="D63" s="58">
        <f>SUM(Ab:Angelescu!D63)</f>
        <v>88132624</v>
      </c>
      <c r="E63" s="187">
        <f>SUM(Ab:Angelescu!E63)</f>
        <v>497139</v>
      </c>
      <c r="F63" s="45"/>
      <c r="M63" s="96">
        <f>D63-Total!D63</f>
        <v>0</v>
      </c>
      <c r="N63" s="96">
        <f>E63-Total!E63</f>
        <v>0</v>
      </c>
    </row>
    <row r="64" spans="1:14" s="15" customFormat="1" ht="41.25" customHeight="1" x14ac:dyDescent="0.2">
      <c r="A64" s="60"/>
      <c r="B64" s="136" t="s">
        <v>67</v>
      </c>
      <c r="C64" s="60">
        <v>66</v>
      </c>
      <c r="D64" s="137">
        <f>SUM(Ab:Angelescu!D64)</f>
        <v>15507101</v>
      </c>
      <c r="E64" s="180">
        <f>SUM(Ab:Angelescu!E64)</f>
        <v>497139</v>
      </c>
      <c r="F64" s="138"/>
      <c r="H64" s="197">
        <f>[1]verif!$E$437</f>
        <v>0</v>
      </c>
      <c r="I64" s="147">
        <f>E64-H64</f>
        <v>497139</v>
      </c>
      <c r="J64" s="156" t="s">
        <v>138</v>
      </c>
      <c r="M64" s="139">
        <f>D64-Total!D64</f>
        <v>0</v>
      </c>
      <c r="N64" s="139">
        <f>E64-Total!E64</f>
        <v>0</v>
      </c>
    </row>
    <row r="65" spans="1:14" ht="89.65" customHeight="1" x14ac:dyDescent="0.2">
      <c r="A65" s="2">
        <v>4</v>
      </c>
      <c r="B65" s="127" t="s">
        <v>115</v>
      </c>
      <c r="C65" s="2">
        <v>70</v>
      </c>
      <c r="D65" s="58">
        <f>SUM(Ab:Angelescu!D65)</f>
        <v>0</v>
      </c>
      <c r="E65" s="187">
        <f>SUM(Ab:Angelescu!E65)</f>
        <v>0</v>
      </c>
      <c r="F65" s="45"/>
      <c r="H65" s="70">
        <f>[2]verif!$D$24</f>
        <v>0</v>
      </c>
      <c r="I65" s="121">
        <f>E65-H65</f>
        <v>0</v>
      </c>
      <c r="J65" s="69" t="s">
        <v>74</v>
      </c>
      <c r="L65" s="10" t="s">
        <v>75</v>
      </c>
      <c r="M65" s="96">
        <f>D65-Total!D65</f>
        <v>0</v>
      </c>
      <c r="N65" s="96">
        <f>E65-Total!E65</f>
        <v>0</v>
      </c>
    </row>
    <row r="66" spans="1:14" ht="102.75" customHeight="1" x14ac:dyDescent="0.2">
      <c r="A66" s="2">
        <f>A65+1</f>
        <v>5</v>
      </c>
      <c r="B66" s="127" t="s">
        <v>116</v>
      </c>
      <c r="C66" s="2">
        <v>71</v>
      </c>
      <c r="D66" s="58">
        <f>SUM(Ab:Angelescu!D66)</f>
        <v>5983</v>
      </c>
      <c r="E66" s="187">
        <f>SUM(Ab:Angelescu!E66)</f>
        <v>0</v>
      </c>
      <c r="F66" s="45"/>
      <c r="H66" s="198">
        <f>[1]verif!$E$351</f>
        <v>0</v>
      </c>
      <c r="I66" s="114">
        <f>E66-H66+E65</f>
        <v>0</v>
      </c>
      <c r="J66" s="74" t="s">
        <v>140</v>
      </c>
      <c r="M66" s="96">
        <f>D66-Total!D66</f>
        <v>0</v>
      </c>
      <c r="N66" s="96">
        <f>E66-Total!E66</f>
        <v>0</v>
      </c>
    </row>
    <row r="67" spans="1:14" ht="30.75" customHeight="1" x14ac:dyDescent="0.2">
      <c r="A67" s="2">
        <f>A66+1</f>
        <v>6</v>
      </c>
      <c r="B67" s="127" t="s">
        <v>117</v>
      </c>
      <c r="C67" s="2">
        <v>72</v>
      </c>
      <c r="D67" s="58">
        <f>SUM(Ab:Angelescu!D67)</f>
        <v>199695393</v>
      </c>
      <c r="E67" s="187">
        <f>SUM(Ab:Angelescu!E67)</f>
        <v>6606290</v>
      </c>
      <c r="F67" s="45"/>
      <c r="H67" s="192">
        <f>[1]verif!$E$422</f>
        <v>0</v>
      </c>
      <c r="I67" s="111">
        <f>E67-H67</f>
        <v>6606290</v>
      </c>
      <c r="J67" s="73" t="s">
        <v>139</v>
      </c>
      <c r="M67" s="96">
        <f>D67-Total!D67</f>
        <v>0</v>
      </c>
      <c r="N67" s="96">
        <f>E67-Total!E67</f>
        <v>0</v>
      </c>
    </row>
    <row r="68" spans="1:14" ht="36" customHeight="1" x14ac:dyDescent="0.2">
      <c r="A68" s="2">
        <f>A67+1</f>
        <v>7</v>
      </c>
      <c r="B68" s="127" t="s">
        <v>118</v>
      </c>
      <c r="C68" s="2">
        <v>73</v>
      </c>
      <c r="D68" s="58">
        <f>SUM(Ab:Angelescu!D68)</f>
        <v>0</v>
      </c>
      <c r="E68" s="135">
        <f>SUM(Ab:Angelescu!E68)</f>
        <v>0</v>
      </c>
      <c r="F68" s="45"/>
      <c r="H68" s="192"/>
      <c r="I68" s="115">
        <f>E68-H68</f>
        <v>0</v>
      </c>
      <c r="J68" s="75" t="s">
        <v>44</v>
      </c>
      <c r="M68" s="96">
        <f>D68-Total!D68</f>
        <v>0</v>
      </c>
      <c r="N68" s="96">
        <f>E68-Total!E68</f>
        <v>0</v>
      </c>
    </row>
    <row r="69" spans="1:14" ht="27.75" customHeight="1" x14ac:dyDescent="0.2">
      <c r="A69" s="2"/>
      <c r="B69" s="127" t="s">
        <v>68</v>
      </c>
      <c r="C69" s="19" t="s">
        <v>32</v>
      </c>
      <c r="D69" s="51" t="s">
        <v>27</v>
      </c>
      <c r="E69" s="173" t="s">
        <v>27</v>
      </c>
      <c r="F69" s="45"/>
      <c r="M69" s="96"/>
      <c r="N69" s="96"/>
    </row>
    <row r="70" spans="1:14" ht="23.25" customHeight="1" x14ac:dyDescent="0.2">
      <c r="A70" s="2">
        <f>A68+1</f>
        <v>8</v>
      </c>
      <c r="B70" s="127" t="s">
        <v>119</v>
      </c>
      <c r="C70" s="2">
        <v>74</v>
      </c>
      <c r="D70" s="58">
        <f>SUM(Ab:Angelescu!D70)</f>
        <v>10597</v>
      </c>
      <c r="E70" s="187">
        <f>SUM(Ab:Angelescu!E70)</f>
        <v>0</v>
      </c>
      <c r="F70" s="45"/>
      <c r="M70" s="96">
        <f>D70-Total!D70</f>
        <v>0</v>
      </c>
      <c r="N70" s="96">
        <f>E70-Total!E70</f>
        <v>0</v>
      </c>
    </row>
    <row r="71" spans="1:14" ht="27" customHeight="1" x14ac:dyDescent="0.2">
      <c r="A71" s="2">
        <f>A70+1</f>
        <v>9</v>
      </c>
      <c r="B71" s="129" t="s">
        <v>120</v>
      </c>
      <c r="C71" s="2">
        <v>75</v>
      </c>
      <c r="D71" s="58">
        <f>SUM(Ab:Angelescu!D71)</f>
        <v>0</v>
      </c>
      <c r="E71" s="187">
        <f>SUM(Ab:Angelescu!E71)</f>
        <v>0</v>
      </c>
      <c r="F71" s="45"/>
      <c r="H71" s="70">
        <f>[1]verif!$E$451</f>
        <v>0</v>
      </c>
      <c r="I71" s="105">
        <f>E71-H71</f>
        <v>0</v>
      </c>
      <c r="J71" s="69" t="s">
        <v>141</v>
      </c>
      <c r="M71" s="96">
        <f>D71-Total!D71</f>
        <v>0</v>
      </c>
      <c r="N71" s="96">
        <f>E71-Total!E71</f>
        <v>0</v>
      </c>
    </row>
    <row r="72" spans="1:14" ht="34.5" customHeight="1" x14ac:dyDescent="0.2">
      <c r="A72" s="4">
        <v>10</v>
      </c>
      <c r="B72" s="127" t="s">
        <v>36</v>
      </c>
      <c r="C72" s="5">
        <v>78</v>
      </c>
      <c r="D72" s="53">
        <f>D55+D59+D63+D65+D66+D67+D68+D70+D71</f>
        <v>5868871981</v>
      </c>
      <c r="E72" s="175">
        <f>E55+E59+E63+E65+E66+E67+E68+E70+E71</f>
        <v>235686767</v>
      </c>
      <c r="F72" s="45"/>
      <c r="M72" s="96">
        <f>D72-Total!D72</f>
        <v>0</v>
      </c>
      <c r="N72" s="96">
        <f>E72-Total!E72</f>
        <v>0</v>
      </c>
    </row>
    <row r="73" spans="1:14" ht="18.75" customHeight="1" x14ac:dyDescent="0.2">
      <c r="A73" s="4">
        <v>11</v>
      </c>
      <c r="B73" s="127" t="s">
        <v>69</v>
      </c>
      <c r="C73" s="16">
        <v>79</v>
      </c>
      <c r="D73" s="54">
        <f>D53+D72</f>
        <v>7974384342</v>
      </c>
      <c r="E73" s="176">
        <f>E53+E72</f>
        <v>236787931</v>
      </c>
      <c r="F73" s="45"/>
      <c r="M73" s="96">
        <f>D73-Total!D73</f>
        <v>0</v>
      </c>
      <c r="N73" s="96">
        <f>E73-Total!E73</f>
        <v>0</v>
      </c>
    </row>
    <row r="74" spans="1:14" ht="33" customHeight="1" x14ac:dyDescent="0.2">
      <c r="A74" s="2">
        <v>12</v>
      </c>
      <c r="B74" s="127" t="s">
        <v>92</v>
      </c>
      <c r="C74" s="18">
        <v>80</v>
      </c>
      <c r="D74" s="55">
        <f>D46-D73</f>
        <v>-3140638669</v>
      </c>
      <c r="E74" s="178">
        <f>E46-E73</f>
        <v>-135709189</v>
      </c>
      <c r="F74" s="45"/>
      <c r="M74" s="96">
        <f>D74-Total!D74</f>
        <v>0</v>
      </c>
      <c r="N74" s="96">
        <f>E74-Total!E74</f>
        <v>0</v>
      </c>
    </row>
    <row r="75" spans="1:14" ht="22.9" customHeight="1" x14ac:dyDescent="0.2">
      <c r="A75" s="4" t="s">
        <v>24</v>
      </c>
      <c r="B75" s="130" t="s">
        <v>25</v>
      </c>
      <c r="C75" s="2">
        <v>83</v>
      </c>
      <c r="D75" s="51" t="s">
        <v>27</v>
      </c>
      <c r="E75" s="173" t="s">
        <v>27</v>
      </c>
      <c r="F75" s="45"/>
      <c r="M75" s="96"/>
      <c r="N75" s="96"/>
    </row>
    <row r="76" spans="1:14" ht="73.5" customHeight="1" x14ac:dyDescent="0.2">
      <c r="A76" s="2">
        <v>1</v>
      </c>
      <c r="B76" s="134" t="s">
        <v>121</v>
      </c>
      <c r="C76" s="2">
        <v>84</v>
      </c>
      <c r="D76" s="58">
        <f>SUM(Ab:Angelescu!D76)</f>
        <v>3509110187</v>
      </c>
      <c r="E76" s="135">
        <f>SUM(Ab:Angelescu!E76)</f>
        <v>0</v>
      </c>
      <c r="F76" s="45"/>
      <c r="M76" s="96">
        <f>D76-Total!D76</f>
        <v>0</v>
      </c>
      <c r="N76" s="96">
        <f>E76-Total!E76</f>
        <v>0</v>
      </c>
    </row>
    <row r="77" spans="1:14" ht="21.4" customHeight="1" x14ac:dyDescent="0.2">
      <c r="A77" s="2">
        <f>A76+1</f>
        <v>2</v>
      </c>
      <c r="B77" s="134" t="s">
        <v>122</v>
      </c>
      <c r="C77" s="2">
        <v>85</v>
      </c>
      <c r="D77" s="58">
        <f>SUM(Ab:Angelescu!D77)</f>
        <v>600599802</v>
      </c>
      <c r="E77" s="135">
        <f>SUM(Ab:Angelescu!E77)</f>
        <v>43308094</v>
      </c>
      <c r="F77" s="45"/>
      <c r="M77" s="96"/>
      <c r="N77" s="96"/>
    </row>
    <row r="78" spans="1:14" ht="31.9" customHeight="1" x14ac:dyDescent="0.2">
      <c r="A78" s="2">
        <f>A77+1</f>
        <v>3</v>
      </c>
      <c r="B78" s="134" t="s">
        <v>123</v>
      </c>
      <c r="C78" s="2">
        <v>86</v>
      </c>
      <c r="D78" s="58">
        <f>SUM(Ab:Angelescu!D78)</f>
        <v>1774877213</v>
      </c>
      <c r="E78" s="135">
        <f>SUM(Ab:Angelescu!E78)</f>
        <v>0</v>
      </c>
      <c r="F78" s="45"/>
      <c r="H78" s="30">
        <f>E78-E77</f>
        <v>-43308094</v>
      </c>
      <c r="J78" s="29" t="s">
        <v>142</v>
      </c>
      <c r="M78" s="96"/>
      <c r="N78" s="96"/>
    </row>
    <row r="79" spans="1:14" ht="25.5" customHeight="1" x14ac:dyDescent="0.2">
      <c r="A79" s="2">
        <f>A78+1</f>
        <v>4</v>
      </c>
      <c r="B79" s="134" t="s">
        <v>124</v>
      </c>
      <c r="C79" s="2">
        <v>87</v>
      </c>
      <c r="D79" s="58">
        <f>SUM(Ab:Angelescu!D79)</f>
        <v>3664571</v>
      </c>
      <c r="E79" s="135">
        <f>SUM(Ab:Angelescu!E79)</f>
        <v>0</v>
      </c>
      <c r="F79" s="45"/>
      <c r="M79" s="96"/>
      <c r="N79" s="96"/>
    </row>
    <row r="80" spans="1:14" ht="27.95" customHeight="1" x14ac:dyDescent="0.2">
      <c r="A80" s="2">
        <f>A79+1</f>
        <v>5</v>
      </c>
      <c r="B80" s="134" t="s">
        <v>125</v>
      </c>
      <c r="C80" s="2">
        <v>88</v>
      </c>
      <c r="D80" s="58">
        <f>SUM(Ab:Angelescu!D80)</f>
        <v>5479136016</v>
      </c>
      <c r="E80" s="135">
        <f>SUM(Ab:Angelescu!E80)</f>
        <v>179017283</v>
      </c>
      <c r="F80" s="45"/>
      <c r="H80" s="76">
        <f>[4]partial!$E$46</f>
        <v>0</v>
      </c>
      <c r="I80" s="116">
        <f>E80-E79-H80</f>
        <v>179017283</v>
      </c>
      <c r="J80" s="77" t="s">
        <v>72</v>
      </c>
      <c r="M80" s="96">
        <f>D80-D79-Total!D80</f>
        <v>0</v>
      </c>
      <c r="N80" s="96">
        <f>E80-E79-Total!E80</f>
        <v>0</v>
      </c>
    </row>
    <row r="81" spans="1:14" ht="27.2" customHeight="1" x14ac:dyDescent="0.2">
      <c r="A81" s="4"/>
      <c r="B81" s="134" t="s">
        <v>70</v>
      </c>
      <c r="C81" s="18">
        <v>90</v>
      </c>
      <c r="D81" s="55">
        <f>D76+D77-D78+D79-D80</f>
        <v>-3140638669</v>
      </c>
      <c r="E81" s="178">
        <f>E76+E77-E78+E79-E80</f>
        <v>-135709189</v>
      </c>
      <c r="F81" s="45"/>
      <c r="M81" s="96">
        <f>D81-Total!D81</f>
        <v>0</v>
      </c>
      <c r="N81" s="96">
        <f>E81-Total!E81</f>
        <v>0</v>
      </c>
    </row>
    <row r="82" spans="1:14" x14ac:dyDescent="0.2">
      <c r="A82" s="1"/>
      <c r="B82" s="25"/>
      <c r="C82" s="1"/>
      <c r="D82" s="59">
        <f>D74-D81</f>
        <v>0</v>
      </c>
      <c r="E82" s="164">
        <f>E74-E81</f>
        <v>0</v>
      </c>
      <c r="F82" s="46"/>
      <c r="M82" s="10"/>
    </row>
    <row r="83" spans="1:14" ht="24.75" customHeight="1" x14ac:dyDescent="0.2">
      <c r="A83" s="1"/>
      <c r="B83" s="26"/>
      <c r="C83" s="1"/>
      <c r="D83" s="57"/>
      <c r="E83" s="165"/>
      <c r="F83" s="46"/>
      <c r="M83" s="10"/>
    </row>
    <row r="84" spans="1:14" x14ac:dyDescent="0.2">
      <c r="A84" s="1"/>
      <c r="B84" s="26"/>
      <c r="C84" s="1"/>
      <c r="D84" s="57"/>
      <c r="E84" s="165"/>
      <c r="F84" s="42"/>
      <c r="M84" s="10"/>
    </row>
    <row r="85" spans="1:14" ht="15" x14ac:dyDescent="0.2">
      <c r="A85" s="1"/>
      <c r="B85" s="26"/>
      <c r="C85" s="62"/>
      <c r="D85" s="9"/>
      <c r="E85" s="166"/>
      <c r="M85" s="10"/>
    </row>
    <row r="86" spans="1:14" ht="15.75" x14ac:dyDescent="0.2">
      <c r="A86" s="1"/>
      <c r="B86" s="27"/>
      <c r="C86" s="63"/>
      <c r="D86" s="63"/>
      <c r="E86" s="167"/>
      <c r="M86" s="10"/>
    </row>
    <row r="87" spans="1:14" ht="15.75" x14ac:dyDescent="0.2">
      <c r="A87" s="1"/>
      <c r="B87" s="27"/>
      <c r="C87" s="63"/>
      <c r="D87" s="63"/>
      <c r="E87" s="167"/>
      <c r="M87" s="10"/>
    </row>
    <row r="88" spans="1:14" ht="15.75" x14ac:dyDescent="0.2">
      <c r="A88" s="1"/>
      <c r="B88" s="27"/>
      <c r="C88" s="63"/>
      <c r="D88" s="63"/>
      <c r="E88" s="167"/>
      <c r="M88" s="10"/>
    </row>
    <row r="89" spans="1:14" ht="15.75" x14ac:dyDescent="0.2">
      <c r="A89" s="1"/>
      <c r="B89" s="27"/>
      <c r="C89" s="32"/>
      <c r="D89" s="63"/>
      <c r="E89" s="167"/>
      <c r="M89" s="10"/>
    </row>
    <row r="90" spans="1:14" ht="15" x14ac:dyDescent="0.2">
      <c r="A90" s="1"/>
      <c r="B90" s="25"/>
      <c r="C90" s="32"/>
      <c r="D90" s="9"/>
      <c r="E90" s="166"/>
      <c r="M90" s="10"/>
    </row>
    <row r="91" spans="1:14" ht="15" x14ac:dyDescent="0.2">
      <c r="A91" s="1"/>
      <c r="B91" s="25"/>
      <c r="C91" s="32"/>
      <c r="D91" s="9"/>
      <c r="E91" s="166"/>
      <c r="M91" s="10"/>
    </row>
    <row r="92" spans="1:14" ht="15" x14ac:dyDescent="0.2">
      <c r="A92" s="1"/>
      <c r="B92" s="25"/>
      <c r="C92" s="32"/>
      <c r="D92" s="9"/>
      <c r="E92" s="166"/>
      <c r="M92" s="10"/>
    </row>
    <row r="93" spans="1:14" ht="15" x14ac:dyDescent="0.2">
      <c r="A93" s="1"/>
      <c r="B93" s="25"/>
      <c r="C93" s="62"/>
      <c r="D93" s="9"/>
      <c r="E93" s="166"/>
      <c r="M93" s="10"/>
    </row>
    <row r="94" spans="1:14" ht="15" x14ac:dyDescent="0.2">
      <c r="A94" s="1"/>
      <c r="B94" s="25"/>
      <c r="C94" s="62"/>
      <c r="D94" s="64"/>
      <c r="E94" s="168"/>
      <c r="F94" s="47"/>
      <c r="M94" s="10"/>
    </row>
    <row r="95" spans="1:14" ht="15" x14ac:dyDescent="0.2">
      <c r="A95" s="1"/>
      <c r="B95" s="25"/>
      <c r="C95" s="62"/>
      <c r="D95" s="9"/>
      <c r="E95" s="166"/>
      <c r="F95" s="47"/>
      <c r="M95" s="10"/>
    </row>
    <row r="96" spans="1:14" ht="15" x14ac:dyDescent="0.2">
      <c r="A96" s="1"/>
      <c r="B96" s="25"/>
      <c r="C96" s="62"/>
      <c r="D96" s="9"/>
      <c r="E96" s="166"/>
      <c r="F96" s="46"/>
      <c r="M96" s="10"/>
    </row>
    <row r="97" spans="1:13" ht="15" x14ac:dyDescent="0.2">
      <c r="A97" s="1"/>
      <c r="B97" s="25"/>
      <c r="C97" s="62"/>
      <c r="D97" s="11"/>
      <c r="E97" s="169"/>
      <c r="F97" s="46"/>
      <c r="M97" s="10"/>
    </row>
    <row r="98" spans="1:13" ht="15" x14ac:dyDescent="0.2">
      <c r="A98" s="1"/>
      <c r="B98" s="25"/>
      <c r="C98" s="62"/>
      <c r="D98" s="11"/>
      <c r="E98" s="169"/>
      <c r="F98" s="46"/>
      <c r="M98" s="10"/>
    </row>
    <row r="99" spans="1:13" ht="15" x14ac:dyDescent="0.2">
      <c r="A99" s="1"/>
      <c r="B99" s="25"/>
      <c r="C99" s="62"/>
      <c r="D99" s="9"/>
      <c r="E99" s="166"/>
      <c r="F99" s="46"/>
      <c r="M99" s="10"/>
    </row>
    <row r="100" spans="1:13" ht="15" x14ac:dyDescent="0.2">
      <c r="A100" s="1"/>
      <c r="B100" s="25"/>
      <c r="C100" s="62"/>
      <c r="D100" s="9"/>
      <c r="E100" s="166"/>
      <c r="F100" s="46"/>
      <c r="M100" s="10"/>
    </row>
    <row r="101" spans="1:13" x14ac:dyDescent="0.25">
      <c r="A101" s="1"/>
      <c r="C101" s="1"/>
      <c r="F101" s="46"/>
      <c r="M101" s="10"/>
    </row>
    <row r="102" spans="1:13" x14ac:dyDescent="0.25">
      <c r="A102" s="1"/>
      <c r="B102" s="25"/>
      <c r="C102" s="1"/>
      <c r="F102" s="46"/>
      <c r="M102" s="10"/>
    </row>
    <row r="103" spans="1:13" x14ac:dyDescent="0.25">
      <c r="A103" s="1"/>
      <c r="B103" s="25"/>
      <c r="C103" s="1"/>
      <c r="F103" s="46"/>
      <c r="M103" s="10"/>
    </row>
    <row r="104" spans="1:13" x14ac:dyDescent="0.2">
      <c r="A104" s="1"/>
      <c r="B104" s="25"/>
      <c r="C104" s="1"/>
      <c r="D104" s="56"/>
      <c r="E104" s="170"/>
      <c r="F104" s="46"/>
      <c r="M104" s="10"/>
    </row>
    <row r="105" spans="1:13" x14ac:dyDescent="0.2">
      <c r="A105" s="1"/>
      <c r="B105" s="25"/>
      <c r="C105" s="1"/>
      <c r="D105" s="56"/>
      <c r="E105" s="170"/>
      <c r="F105" s="46"/>
      <c r="M105" s="10"/>
    </row>
    <row r="106" spans="1:13" x14ac:dyDescent="0.2">
      <c r="A106" s="1"/>
      <c r="B106" s="25"/>
      <c r="C106" s="1"/>
      <c r="D106" s="56"/>
      <c r="E106" s="170"/>
      <c r="F106" s="46"/>
      <c r="M106" s="10"/>
    </row>
    <row r="107" spans="1:13" x14ac:dyDescent="0.2">
      <c r="A107" s="1"/>
      <c r="B107" s="25"/>
      <c r="C107" s="1"/>
      <c r="D107" s="56"/>
      <c r="E107" s="170"/>
      <c r="F107" s="46"/>
      <c r="M107" s="10"/>
    </row>
    <row r="108" spans="1:13" x14ac:dyDescent="0.2">
      <c r="A108" s="1"/>
      <c r="B108" s="25"/>
      <c r="C108" s="1"/>
      <c r="D108" s="56"/>
      <c r="E108" s="170"/>
      <c r="F108" s="46"/>
      <c r="M108" s="10"/>
    </row>
    <row r="109" spans="1:13" x14ac:dyDescent="0.2">
      <c r="A109" s="1"/>
      <c r="B109" s="25"/>
      <c r="C109" s="1"/>
      <c r="D109" s="56"/>
      <c r="E109" s="170"/>
      <c r="F109" s="46"/>
      <c r="M109" s="10"/>
    </row>
    <row r="110" spans="1:13" x14ac:dyDescent="0.2">
      <c r="A110" s="1"/>
      <c r="B110" s="25"/>
      <c r="C110" s="1"/>
      <c r="D110" s="56"/>
      <c r="E110" s="170"/>
      <c r="F110" s="46"/>
      <c r="M110" s="10"/>
    </row>
    <row r="111" spans="1:13" x14ac:dyDescent="0.2">
      <c r="A111" s="1"/>
      <c r="B111" s="25"/>
      <c r="C111" s="1"/>
      <c r="D111" s="56"/>
      <c r="E111" s="170"/>
      <c r="F111" s="46"/>
      <c r="M111" s="10"/>
    </row>
    <row r="112" spans="1:13" x14ac:dyDescent="0.2">
      <c r="A112" s="1"/>
      <c r="B112" s="25"/>
      <c r="C112" s="1"/>
      <c r="D112" s="56"/>
      <c r="E112" s="170"/>
      <c r="F112" s="46"/>
      <c r="M112" s="10"/>
    </row>
    <row r="113" spans="1:13" x14ac:dyDescent="0.2">
      <c r="A113" s="1"/>
      <c r="B113" s="25"/>
      <c r="C113" s="1"/>
      <c r="D113" s="56"/>
      <c r="E113" s="170"/>
      <c r="F113" s="46"/>
      <c r="M113" s="10"/>
    </row>
    <row r="114" spans="1:13" x14ac:dyDescent="0.2">
      <c r="A114" s="1"/>
      <c r="B114" s="25"/>
      <c r="C114" s="1"/>
      <c r="D114" s="56"/>
      <c r="E114" s="170"/>
      <c r="F114" s="46"/>
      <c r="M114" s="10"/>
    </row>
    <row r="115" spans="1:13" x14ac:dyDescent="0.2">
      <c r="A115" s="1"/>
      <c r="B115" s="25"/>
      <c r="C115" s="1"/>
      <c r="D115" s="56"/>
      <c r="E115" s="170"/>
      <c r="F115" s="46"/>
      <c r="M115" s="10"/>
    </row>
    <row r="116" spans="1:13" x14ac:dyDescent="0.2">
      <c r="A116" s="1"/>
      <c r="B116" s="25"/>
      <c r="C116" s="1"/>
      <c r="D116" s="56"/>
      <c r="E116" s="170"/>
      <c r="F116" s="46"/>
      <c r="M116" s="10"/>
    </row>
    <row r="117" spans="1:13" x14ac:dyDescent="0.2">
      <c r="A117" s="1"/>
      <c r="B117" s="25"/>
      <c r="C117" s="1"/>
      <c r="D117" s="56"/>
      <c r="E117" s="170"/>
      <c r="F117" s="46"/>
      <c r="M117" s="10"/>
    </row>
    <row r="118" spans="1:13" x14ac:dyDescent="0.2">
      <c r="A118" s="1"/>
      <c r="B118" s="25"/>
      <c r="C118" s="1"/>
      <c r="D118" s="56"/>
      <c r="E118" s="170"/>
      <c r="F118" s="46"/>
      <c r="M118" s="10"/>
    </row>
    <row r="119" spans="1:13" x14ac:dyDescent="0.2">
      <c r="A119" s="1"/>
      <c r="B119" s="25"/>
      <c r="C119" s="1"/>
      <c r="D119" s="56"/>
      <c r="E119" s="170"/>
      <c r="F119" s="46"/>
      <c r="M119" s="10"/>
    </row>
    <row r="120" spans="1:13" x14ac:dyDescent="0.2">
      <c r="A120" s="1"/>
      <c r="B120" s="25"/>
      <c r="C120" s="1"/>
      <c r="D120" s="56"/>
      <c r="E120" s="170"/>
      <c r="F120" s="46"/>
      <c r="M120" s="10"/>
    </row>
    <row r="121" spans="1:13" x14ac:dyDescent="0.2">
      <c r="A121" s="1"/>
      <c r="B121" s="25"/>
      <c r="C121" s="1"/>
      <c r="D121" s="56"/>
      <c r="E121" s="170"/>
      <c r="F121" s="46"/>
      <c r="M121" s="10"/>
    </row>
    <row r="122" spans="1:13" x14ac:dyDescent="0.2">
      <c r="A122" s="1"/>
      <c r="B122" s="25"/>
      <c r="C122" s="1"/>
      <c r="D122" s="56"/>
      <c r="E122" s="170"/>
      <c r="F122" s="46"/>
      <c r="M122" s="10"/>
    </row>
    <row r="123" spans="1:13" x14ac:dyDescent="0.2">
      <c r="A123" s="1"/>
      <c r="B123" s="25"/>
      <c r="C123" s="1"/>
      <c r="D123" s="56"/>
      <c r="E123" s="170"/>
      <c r="F123" s="46"/>
      <c r="M123" s="10"/>
    </row>
    <row r="124" spans="1:13" x14ac:dyDescent="0.2">
      <c r="A124" s="1"/>
      <c r="B124" s="25"/>
      <c r="C124" s="1"/>
      <c r="D124" s="56"/>
      <c r="E124" s="170"/>
      <c r="F124" s="46"/>
      <c r="M124" s="10"/>
    </row>
    <row r="125" spans="1:13" x14ac:dyDescent="0.2">
      <c r="A125" s="1"/>
      <c r="B125" s="25"/>
      <c r="C125" s="1"/>
      <c r="D125" s="56"/>
      <c r="E125" s="170"/>
      <c r="F125" s="46"/>
      <c r="M125" s="10"/>
    </row>
    <row r="126" spans="1:13" x14ac:dyDescent="0.2">
      <c r="A126" s="1"/>
      <c r="B126" s="25"/>
      <c r="C126" s="1"/>
      <c r="D126" s="56"/>
      <c r="E126" s="170"/>
      <c r="F126" s="46"/>
      <c r="M126" s="10"/>
    </row>
    <row r="127" spans="1:13" x14ac:dyDescent="0.2">
      <c r="A127" s="1"/>
      <c r="B127" s="25"/>
      <c r="C127" s="1"/>
      <c r="D127" s="56"/>
      <c r="E127" s="170"/>
      <c r="F127" s="46"/>
      <c r="M127" s="10"/>
    </row>
    <row r="128" spans="1:13" x14ac:dyDescent="0.2">
      <c r="A128" s="1"/>
      <c r="B128" s="25"/>
      <c r="C128" s="1"/>
      <c r="D128" s="56"/>
      <c r="E128" s="170"/>
      <c r="F128" s="46"/>
      <c r="M128" s="10"/>
    </row>
    <row r="129" spans="1:13" x14ac:dyDescent="0.2">
      <c r="A129" s="1"/>
      <c r="B129" s="25"/>
      <c r="C129" s="1"/>
      <c r="D129" s="56"/>
      <c r="E129" s="170"/>
      <c r="F129" s="46"/>
      <c r="M129" s="10"/>
    </row>
    <row r="130" spans="1:13" x14ac:dyDescent="0.2">
      <c r="A130" s="1"/>
      <c r="B130" s="25"/>
      <c r="C130" s="1"/>
      <c r="D130" s="56"/>
      <c r="E130" s="170"/>
      <c r="F130" s="46"/>
      <c r="M130" s="10"/>
    </row>
    <row r="131" spans="1:13" x14ac:dyDescent="0.2">
      <c r="A131" s="1"/>
      <c r="B131" s="25"/>
      <c r="C131" s="1"/>
      <c r="D131" s="56"/>
      <c r="E131" s="170"/>
      <c r="F131" s="46"/>
      <c r="M131" s="10"/>
    </row>
    <row r="132" spans="1:13" x14ac:dyDescent="0.2">
      <c r="A132" s="1"/>
      <c r="B132" s="25"/>
      <c r="C132" s="1"/>
      <c r="D132" s="56"/>
      <c r="E132" s="170"/>
      <c r="F132" s="46"/>
      <c r="M132" s="10"/>
    </row>
    <row r="133" spans="1:13" x14ac:dyDescent="0.2">
      <c r="A133" s="1"/>
      <c r="B133" s="25"/>
      <c r="C133" s="1"/>
      <c r="D133" s="56"/>
      <c r="E133" s="170"/>
      <c r="F133" s="46"/>
      <c r="M133" s="10"/>
    </row>
    <row r="134" spans="1:13" x14ac:dyDescent="0.2">
      <c r="A134" s="1"/>
      <c r="B134" s="25"/>
      <c r="C134" s="1"/>
      <c r="D134" s="56"/>
      <c r="E134" s="170"/>
      <c r="F134" s="46"/>
      <c r="M134" s="10"/>
    </row>
    <row r="135" spans="1:13" x14ac:dyDescent="0.2">
      <c r="A135" s="1"/>
      <c r="B135" s="25"/>
      <c r="C135" s="1"/>
      <c r="D135" s="56"/>
      <c r="E135" s="170"/>
      <c r="F135" s="46"/>
      <c r="M135" s="10"/>
    </row>
    <row r="136" spans="1:13" x14ac:dyDescent="0.2">
      <c r="A136" s="1"/>
      <c r="B136" s="25"/>
      <c r="C136" s="1"/>
      <c r="D136" s="56"/>
      <c r="E136" s="170"/>
      <c r="F136" s="46"/>
      <c r="M136" s="10"/>
    </row>
    <row r="137" spans="1:13" x14ac:dyDescent="0.2">
      <c r="A137" s="1"/>
      <c r="B137" s="25"/>
      <c r="C137" s="1"/>
      <c r="D137" s="56"/>
      <c r="E137" s="170"/>
      <c r="F137" s="46"/>
      <c r="M137" s="10"/>
    </row>
    <row r="138" spans="1:13" x14ac:dyDescent="0.2">
      <c r="A138" s="1"/>
      <c r="B138" s="25"/>
      <c r="C138" s="1"/>
      <c r="D138" s="56"/>
      <c r="E138" s="170"/>
      <c r="F138" s="46"/>
      <c r="M138" s="10"/>
    </row>
    <row r="139" spans="1:13" x14ac:dyDescent="0.2">
      <c r="A139" s="1"/>
      <c r="B139" s="25"/>
      <c r="C139" s="1"/>
      <c r="D139" s="56"/>
      <c r="E139" s="170"/>
      <c r="F139" s="46"/>
      <c r="M139" s="10"/>
    </row>
    <row r="140" spans="1:13" x14ac:dyDescent="0.2">
      <c r="A140" s="1"/>
      <c r="B140" s="25"/>
      <c r="C140" s="1"/>
      <c r="D140" s="56"/>
      <c r="E140" s="170"/>
      <c r="F140" s="46"/>
      <c r="M140" s="10"/>
    </row>
    <row r="141" spans="1:13" x14ac:dyDescent="0.2">
      <c r="A141" s="1"/>
      <c r="B141" s="25"/>
      <c r="C141" s="1"/>
      <c r="D141" s="56"/>
      <c r="E141" s="170"/>
      <c r="F141" s="46"/>
      <c r="M141" s="10"/>
    </row>
    <row r="142" spans="1:13" x14ac:dyDescent="0.2">
      <c r="A142" s="1"/>
      <c r="B142" s="25"/>
      <c r="C142" s="1"/>
      <c r="D142" s="56"/>
      <c r="E142" s="170"/>
      <c r="F142" s="46"/>
    </row>
    <row r="143" spans="1:13" x14ac:dyDescent="0.2">
      <c r="A143" s="1"/>
      <c r="B143" s="25"/>
      <c r="C143" s="1"/>
      <c r="D143" s="56"/>
      <c r="E143" s="170"/>
      <c r="F143" s="46"/>
    </row>
    <row r="144" spans="1:13" x14ac:dyDescent="0.2">
      <c r="A144" s="1"/>
      <c r="B144" s="25"/>
      <c r="C144" s="1"/>
      <c r="D144" s="56"/>
      <c r="E144" s="170"/>
      <c r="F144" s="46"/>
    </row>
    <row r="145" spans="1:6" x14ac:dyDescent="0.2">
      <c r="A145" s="1"/>
      <c r="B145" s="25"/>
      <c r="C145" s="1"/>
      <c r="D145" s="56"/>
      <c r="E145" s="170"/>
      <c r="F145" s="46"/>
    </row>
    <row r="146" spans="1:6" x14ac:dyDescent="0.2">
      <c r="A146" s="1"/>
      <c r="B146" s="25"/>
      <c r="C146" s="1"/>
      <c r="D146" s="56"/>
      <c r="E146" s="170"/>
      <c r="F146" s="46"/>
    </row>
    <row r="147" spans="1:6" x14ac:dyDescent="0.2">
      <c r="A147" s="1"/>
      <c r="B147" s="25"/>
      <c r="C147" s="1"/>
      <c r="D147" s="56"/>
      <c r="E147" s="170"/>
      <c r="F147" s="46"/>
    </row>
    <row r="148" spans="1:6" x14ac:dyDescent="0.2">
      <c r="A148" s="1"/>
      <c r="B148" s="25"/>
      <c r="C148" s="1"/>
      <c r="D148" s="56"/>
      <c r="E148" s="170"/>
      <c r="F148" s="46"/>
    </row>
    <row r="149" spans="1:6" x14ac:dyDescent="0.2">
      <c r="A149" s="1"/>
      <c r="B149" s="25"/>
      <c r="C149" s="1"/>
      <c r="D149" s="56"/>
      <c r="E149" s="170"/>
      <c r="F149" s="46"/>
    </row>
    <row r="150" spans="1:6" x14ac:dyDescent="0.2">
      <c r="A150" s="1"/>
      <c r="B150" s="25"/>
      <c r="C150" s="1"/>
      <c r="D150" s="56"/>
      <c r="E150" s="170"/>
      <c r="F150" s="46"/>
    </row>
    <row r="151" spans="1:6" x14ac:dyDescent="0.2">
      <c r="A151" s="1"/>
      <c r="B151" s="25"/>
      <c r="C151" s="1"/>
      <c r="D151" s="56"/>
      <c r="E151" s="170"/>
      <c r="F151" s="46"/>
    </row>
    <row r="152" spans="1:6" x14ac:dyDescent="0.2">
      <c r="A152" s="1"/>
      <c r="B152" s="25"/>
      <c r="C152" s="1"/>
      <c r="D152" s="56"/>
      <c r="E152" s="170"/>
      <c r="F152" s="46"/>
    </row>
    <row r="153" spans="1:6" x14ac:dyDescent="0.2">
      <c r="A153" s="1"/>
      <c r="B153" s="25"/>
      <c r="C153" s="1"/>
      <c r="D153" s="56"/>
      <c r="E153" s="170"/>
      <c r="F153" s="46"/>
    </row>
    <row r="154" spans="1:6" x14ac:dyDescent="0.2">
      <c r="A154" s="1"/>
      <c r="B154" s="25"/>
      <c r="C154" s="1"/>
      <c r="D154" s="56"/>
      <c r="E154" s="170"/>
      <c r="F154" s="46"/>
    </row>
    <row r="155" spans="1:6" x14ac:dyDescent="0.2">
      <c r="A155" s="1"/>
      <c r="B155" s="25"/>
      <c r="C155" s="1"/>
      <c r="D155" s="56"/>
      <c r="E155" s="170"/>
      <c r="F155" s="46"/>
    </row>
    <row r="156" spans="1:6" x14ac:dyDescent="0.2">
      <c r="A156" s="1"/>
      <c r="B156" s="25"/>
      <c r="C156" s="1"/>
      <c r="D156" s="56"/>
      <c r="E156" s="170"/>
      <c r="F156" s="46"/>
    </row>
    <row r="157" spans="1:6" x14ac:dyDescent="0.2">
      <c r="A157" s="1"/>
      <c r="B157" s="25"/>
      <c r="C157" s="1"/>
      <c r="D157" s="56"/>
      <c r="E157" s="170"/>
      <c r="F157" s="46"/>
    </row>
    <row r="158" spans="1:6" x14ac:dyDescent="0.2">
      <c r="A158" s="1"/>
      <c r="B158" s="25"/>
      <c r="C158" s="1"/>
      <c r="D158" s="56"/>
      <c r="E158" s="170"/>
      <c r="F158" s="46"/>
    </row>
    <row r="159" spans="1:6" x14ac:dyDescent="0.2">
      <c r="A159" s="1"/>
      <c r="B159" s="25"/>
      <c r="C159" s="1"/>
      <c r="D159" s="56"/>
      <c r="E159" s="170"/>
      <c r="F159" s="46"/>
    </row>
    <row r="160" spans="1:6" x14ac:dyDescent="0.2">
      <c r="A160" s="1"/>
      <c r="B160" s="25"/>
      <c r="C160" s="1"/>
      <c r="D160" s="56"/>
      <c r="E160" s="170"/>
      <c r="F160" s="46"/>
    </row>
    <row r="161" spans="1:6" x14ac:dyDescent="0.2">
      <c r="A161" s="1"/>
      <c r="B161" s="25"/>
      <c r="C161" s="1"/>
      <c r="D161" s="56"/>
      <c r="E161" s="170"/>
      <c r="F161" s="46"/>
    </row>
    <row r="162" spans="1:6" x14ac:dyDescent="0.2">
      <c r="A162" s="1"/>
      <c r="B162" s="25"/>
      <c r="C162" s="1"/>
      <c r="D162" s="56"/>
      <c r="E162" s="170"/>
      <c r="F162" s="46"/>
    </row>
    <row r="163" spans="1:6" x14ac:dyDescent="0.2">
      <c r="A163" s="1"/>
      <c r="B163" s="25"/>
      <c r="C163" s="1"/>
      <c r="D163" s="56"/>
      <c r="E163" s="170"/>
      <c r="F163" s="46"/>
    </row>
    <row r="164" spans="1:6" x14ac:dyDescent="0.2">
      <c r="A164" s="1"/>
      <c r="B164" s="25"/>
      <c r="C164" s="1"/>
      <c r="D164" s="56"/>
      <c r="E164" s="170"/>
      <c r="F164" s="46"/>
    </row>
    <row r="165" spans="1:6" x14ac:dyDescent="0.2">
      <c r="A165" s="1"/>
      <c r="B165" s="25"/>
      <c r="C165" s="1"/>
      <c r="D165" s="56"/>
      <c r="E165" s="170"/>
      <c r="F165" s="46"/>
    </row>
    <row r="166" spans="1:6" x14ac:dyDescent="0.2">
      <c r="A166" s="1"/>
      <c r="B166" s="25"/>
      <c r="C166" s="1"/>
      <c r="D166" s="56"/>
      <c r="E166" s="170"/>
      <c r="F166" s="46"/>
    </row>
    <row r="167" spans="1:6" x14ac:dyDescent="0.2">
      <c r="A167" s="1"/>
      <c r="B167" s="25"/>
      <c r="C167" s="1"/>
      <c r="D167" s="56"/>
      <c r="E167" s="170"/>
      <c r="F167" s="46"/>
    </row>
    <row r="168" spans="1:6" x14ac:dyDescent="0.2">
      <c r="A168" s="1"/>
      <c r="B168" s="25"/>
      <c r="C168" s="1"/>
      <c r="D168" s="56"/>
      <c r="E168" s="170"/>
      <c r="F168" s="46"/>
    </row>
    <row r="169" spans="1:6" x14ac:dyDescent="0.2">
      <c r="A169" s="1"/>
      <c r="B169" s="25"/>
      <c r="C169" s="1"/>
      <c r="D169" s="56"/>
      <c r="E169" s="170"/>
      <c r="F169" s="46"/>
    </row>
    <row r="170" spans="1:6" x14ac:dyDescent="0.2">
      <c r="A170" s="1"/>
      <c r="B170" s="25"/>
      <c r="C170" s="1"/>
      <c r="D170" s="56"/>
      <c r="E170" s="170"/>
      <c r="F170" s="46"/>
    </row>
    <row r="171" spans="1:6" x14ac:dyDescent="0.2">
      <c r="A171" s="1"/>
      <c r="B171" s="25"/>
      <c r="C171" s="1"/>
      <c r="D171" s="56"/>
      <c r="E171" s="170"/>
      <c r="F171" s="46"/>
    </row>
    <row r="172" spans="1:6" x14ac:dyDescent="0.2">
      <c r="A172" s="1"/>
      <c r="B172" s="25"/>
      <c r="C172" s="1"/>
      <c r="D172" s="56"/>
      <c r="E172" s="170"/>
      <c r="F172" s="46"/>
    </row>
    <row r="173" spans="1:6" x14ac:dyDescent="0.2">
      <c r="A173" s="1"/>
      <c r="B173" s="25"/>
      <c r="C173" s="1"/>
      <c r="D173" s="56"/>
      <c r="E173" s="170"/>
      <c r="F173" s="46"/>
    </row>
    <row r="174" spans="1:6" x14ac:dyDescent="0.2">
      <c r="A174" s="1"/>
      <c r="B174" s="25"/>
      <c r="C174" s="1"/>
      <c r="D174" s="56"/>
      <c r="E174" s="170"/>
      <c r="F174" s="46"/>
    </row>
    <row r="175" spans="1:6" x14ac:dyDescent="0.2">
      <c r="A175" s="1"/>
      <c r="B175" s="25"/>
      <c r="C175" s="1"/>
      <c r="D175" s="56"/>
      <c r="E175" s="170"/>
      <c r="F175" s="46"/>
    </row>
    <row r="176" spans="1:6" x14ac:dyDescent="0.2">
      <c r="A176" s="1"/>
      <c r="B176" s="25"/>
      <c r="C176" s="1"/>
      <c r="D176" s="56"/>
      <c r="E176" s="170"/>
      <c r="F176" s="46"/>
    </row>
    <row r="177" spans="1:6" x14ac:dyDescent="0.2">
      <c r="A177" s="1"/>
      <c r="B177" s="25"/>
      <c r="C177" s="1"/>
      <c r="D177" s="56"/>
      <c r="E177" s="170"/>
      <c r="F177" s="46"/>
    </row>
    <row r="178" spans="1:6" x14ac:dyDescent="0.2">
      <c r="A178" s="1"/>
      <c r="B178" s="25"/>
      <c r="C178" s="1"/>
      <c r="D178" s="56"/>
      <c r="E178" s="170"/>
      <c r="F178" s="46"/>
    </row>
    <row r="179" spans="1:6" x14ac:dyDescent="0.2">
      <c r="A179" s="1"/>
      <c r="B179" s="25"/>
      <c r="C179" s="1"/>
      <c r="D179" s="56"/>
      <c r="E179" s="170"/>
      <c r="F179" s="46"/>
    </row>
    <row r="180" spans="1:6" x14ac:dyDescent="0.2">
      <c r="A180" s="1"/>
      <c r="B180" s="25"/>
      <c r="C180" s="1"/>
      <c r="D180" s="56"/>
      <c r="E180" s="170"/>
      <c r="F180" s="46"/>
    </row>
    <row r="181" spans="1:6" x14ac:dyDescent="0.2">
      <c r="A181" s="1"/>
      <c r="B181" s="25"/>
      <c r="C181" s="1"/>
      <c r="D181" s="56"/>
      <c r="E181" s="170"/>
      <c r="F181" s="46"/>
    </row>
    <row r="182" spans="1:6" x14ac:dyDescent="0.2">
      <c r="A182" s="1"/>
      <c r="B182" s="25"/>
      <c r="C182" s="1"/>
      <c r="D182" s="56"/>
      <c r="E182" s="170"/>
      <c r="F182" s="46"/>
    </row>
    <row r="183" spans="1:6" x14ac:dyDescent="0.2">
      <c r="A183" s="1"/>
      <c r="B183" s="25"/>
      <c r="C183" s="1"/>
      <c r="D183" s="56"/>
      <c r="E183" s="170"/>
      <c r="F183" s="46"/>
    </row>
    <row r="184" spans="1:6" x14ac:dyDescent="0.2">
      <c r="A184" s="1"/>
      <c r="B184" s="25"/>
      <c r="C184" s="1"/>
      <c r="D184" s="56"/>
      <c r="E184" s="170"/>
      <c r="F184" s="46"/>
    </row>
    <row r="185" spans="1:6" x14ac:dyDescent="0.2">
      <c r="A185" s="1"/>
      <c r="B185" s="25"/>
      <c r="C185" s="1"/>
      <c r="D185" s="56"/>
      <c r="E185" s="170"/>
      <c r="F185" s="46"/>
    </row>
    <row r="186" spans="1:6" x14ac:dyDescent="0.2">
      <c r="A186" s="1"/>
      <c r="B186" s="25"/>
      <c r="C186" s="1"/>
      <c r="D186" s="56"/>
      <c r="E186" s="170"/>
      <c r="F186" s="46"/>
    </row>
    <row r="187" spans="1:6" x14ac:dyDescent="0.2">
      <c r="A187" s="1"/>
      <c r="B187" s="25"/>
      <c r="C187" s="1"/>
      <c r="D187" s="56"/>
      <c r="E187" s="170"/>
      <c r="F187" s="46"/>
    </row>
    <row r="188" spans="1:6" x14ac:dyDescent="0.2">
      <c r="A188" s="1"/>
      <c r="B188" s="25"/>
      <c r="C188" s="1"/>
      <c r="D188" s="56"/>
      <c r="E188" s="170"/>
      <c r="F188" s="46"/>
    </row>
    <row r="189" spans="1:6" x14ac:dyDescent="0.2">
      <c r="A189" s="1"/>
      <c r="B189" s="25"/>
      <c r="C189" s="1"/>
      <c r="D189" s="56"/>
      <c r="E189" s="170"/>
      <c r="F189" s="46"/>
    </row>
    <row r="190" spans="1:6" x14ac:dyDescent="0.2">
      <c r="A190" s="1"/>
      <c r="B190" s="25"/>
      <c r="C190" s="1"/>
      <c r="D190" s="56"/>
      <c r="E190" s="170"/>
      <c r="F190" s="46"/>
    </row>
    <row r="191" spans="1:6" x14ac:dyDescent="0.2">
      <c r="A191" s="1"/>
      <c r="B191" s="25"/>
      <c r="C191" s="1"/>
      <c r="D191" s="56"/>
      <c r="E191" s="170"/>
      <c r="F191" s="46"/>
    </row>
    <row r="192" spans="1:6" x14ac:dyDescent="0.2">
      <c r="A192" s="1"/>
      <c r="B192" s="25"/>
      <c r="C192" s="1"/>
      <c r="D192" s="56"/>
      <c r="E192" s="170"/>
      <c r="F192" s="46"/>
    </row>
    <row r="193" spans="1:6" x14ac:dyDescent="0.2">
      <c r="A193" s="1"/>
      <c r="B193" s="25"/>
      <c r="C193" s="1"/>
      <c r="D193" s="56"/>
      <c r="E193" s="170"/>
      <c r="F193" s="46"/>
    </row>
    <row r="194" spans="1:6" x14ac:dyDescent="0.2">
      <c r="A194" s="1"/>
      <c r="B194" s="25"/>
      <c r="C194" s="1"/>
      <c r="D194" s="56"/>
      <c r="E194" s="170"/>
      <c r="F194" s="46"/>
    </row>
    <row r="195" spans="1:6" x14ac:dyDescent="0.2">
      <c r="A195" s="1"/>
      <c r="B195" s="25"/>
      <c r="C195" s="1"/>
      <c r="D195" s="56"/>
      <c r="E195" s="170"/>
      <c r="F195" s="46"/>
    </row>
    <row r="196" spans="1:6" x14ac:dyDescent="0.2">
      <c r="A196" s="1"/>
      <c r="B196" s="25"/>
      <c r="C196" s="1"/>
      <c r="D196" s="56"/>
      <c r="E196" s="170"/>
      <c r="F196" s="46"/>
    </row>
    <row r="197" spans="1:6" x14ac:dyDescent="0.2">
      <c r="A197" s="1"/>
      <c r="B197" s="25"/>
      <c r="C197" s="1"/>
      <c r="D197" s="56"/>
      <c r="E197" s="170"/>
      <c r="F197" s="46"/>
    </row>
    <row r="198" spans="1:6" x14ac:dyDescent="0.2">
      <c r="A198" s="1"/>
      <c r="B198" s="25"/>
      <c r="C198" s="1"/>
      <c r="D198" s="56"/>
      <c r="E198" s="170"/>
      <c r="F198" s="46"/>
    </row>
    <row r="199" spans="1:6" x14ac:dyDescent="0.2">
      <c r="A199" s="1"/>
      <c r="B199" s="25"/>
      <c r="C199" s="1"/>
      <c r="D199" s="56"/>
      <c r="E199" s="170"/>
      <c r="F199" s="46"/>
    </row>
    <row r="200" spans="1:6" x14ac:dyDescent="0.2">
      <c r="A200" s="1"/>
      <c r="B200" s="25"/>
      <c r="C200" s="1"/>
      <c r="D200" s="56"/>
      <c r="E200" s="170"/>
      <c r="F200" s="46"/>
    </row>
    <row r="201" spans="1:6" x14ac:dyDescent="0.2">
      <c r="A201" s="1"/>
      <c r="B201" s="25"/>
      <c r="C201" s="1"/>
      <c r="D201" s="56"/>
      <c r="E201" s="170"/>
      <c r="F201" s="46"/>
    </row>
    <row r="202" spans="1:6" x14ac:dyDescent="0.2">
      <c r="A202" s="1"/>
      <c r="B202" s="25"/>
      <c r="C202" s="1"/>
      <c r="D202" s="56"/>
      <c r="E202" s="170"/>
      <c r="F202" s="46"/>
    </row>
    <row r="203" spans="1:6" x14ac:dyDescent="0.2">
      <c r="A203" s="1"/>
      <c r="B203" s="25"/>
      <c r="C203" s="1"/>
      <c r="D203" s="56"/>
      <c r="E203" s="170"/>
      <c r="F203" s="46"/>
    </row>
    <row r="204" spans="1:6" x14ac:dyDescent="0.2">
      <c r="A204" s="1"/>
      <c r="B204" s="25"/>
      <c r="C204" s="1"/>
      <c r="D204" s="56"/>
      <c r="E204" s="170"/>
      <c r="F204" s="46"/>
    </row>
    <row r="205" spans="1:6" x14ac:dyDescent="0.2">
      <c r="A205" s="1"/>
      <c r="B205" s="25"/>
      <c r="C205" s="1"/>
      <c r="D205" s="56"/>
      <c r="E205" s="170"/>
      <c r="F205" s="46"/>
    </row>
    <row r="206" spans="1:6" x14ac:dyDescent="0.2">
      <c r="A206" s="1"/>
      <c r="B206" s="25"/>
      <c r="C206" s="1"/>
      <c r="D206" s="56"/>
      <c r="E206" s="170"/>
      <c r="F206" s="46"/>
    </row>
    <row r="207" spans="1:6" x14ac:dyDescent="0.2">
      <c r="A207" s="1"/>
      <c r="B207" s="25"/>
      <c r="C207" s="1"/>
      <c r="D207" s="56"/>
      <c r="E207" s="170"/>
      <c r="F207" s="46"/>
    </row>
    <row r="208" spans="1:6" x14ac:dyDescent="0.2">
      <c r="A208" s="1"/>
      <c r="B208" s="25"/>
      <c r="C208" s="1"/>
      <c r="D208" s="56"/>
      <c r="E208" s="170"/>
      <c r="F208" s="46"/>
    </row>
    <row r="209" spans="1:6" x14ac:dyDescent="0.2">
      <c r="A209" s="1"/>
      <c r="B209" s="25"/>
      <c r="C209" s="1"/>
      <c r="D209" s="56"/>
      <c r="E209" s="170"/>
      <c r="F209" s="46"/>
    </row>
    <row r="210" spans="1:6" x14ac:dyDescent="0.2">
      <c r="A210" s="1"/>
      <c r="B210" s="25"/>
      <c r="C210" s="1"/>
      <c r="D210" s="56"/>
      <c r="E210" s="170"/>
      <c r="F210" s="46"/>
    </row>
    <row r="211" spans="1:6" x14ac:dyDescent="0.2">
      <c r="A211" s="1"/>
      <c r="B211" s="25"/>
      <c r="C211" s="1"/>
      <c r="D211" s="56"/>
      <c r="E211" s="170"/>
      <c r="F211" s="46"/>
    </row>
    <row r="212" spans="1:6" x14ac:dyDescent="0.2">
      <c r="A212" s="1"/>
      <c r="B212" s="25"/>
      <c r="C212" s="1"/>
      <c r="D212" s="56"/>
      <c r="E212" s="170"/>
      <c r="F212" s="46"/>
    </row>
    <row r="213" spans="1:6" x14ac:dyDescent="0.2">
      <c r="A213" s="1"/>
      <c r="B213" s="25"/>
      <c r="C213" s="1"/>
      <c r="D213" s="56"/>
      <c r="E213" s="170"/>
      <c r="F213" s="46"/>
    </row>
    <row r="214" spans="1:6" x14ac:dyDescent="0.2">
      <c r="A214" s="1"/>
      <c r="B214" s="25"/>
      <c r="C214" s="1"/>
      <c r="D214" s="56"/>
      <c r="E214" s="170"/>
      <c r="F214" s="46"/>
    </row>
    <row r="215" spans="1:6" x14ac:dyDescent="0.2">
      <c r="A215" s="1"/>
      <c r="B215" s="25"/>
      <c r="C215" s="1"/>
      <c r="D215" s="56"/>
      <c r="E215" s="170"/>
      <c r="F215" s="46"/>
    </row>
    <row r="216" spans="1:6" x14ac:dyDescent="0.2">
      <c r="A216" s="1"/>
      <c r="B216" s="25"/>
      <c r="C216" s="1"/>
      <c r="D216" s="56"/>
      <c r="E216" s="170"/>
      <c r="F216" s="46"/>
    </row>
    <row r="217" spans="1:6" x14ac:dyDescent="0.2">
      <c r="A217" s="1"/>
      <c r="B217" s="25"/>
      <c r="C217" s="1"/>
      <c r="D217" s="56"/>
      <c r="E217" s="170"/>
      <c r="F217" s="46"/>
    </row>
    <row r="218" spans="1:6" x14ac:dyDescent="0.2">
      <c r="A218" s="1"/>
      <c r="B218" s="25"/>
      <c r="C218" s="1"/>
      <c r="D218" s="56"/>
      <c r="E218" s="170"/>
      <c r="F218" s="46"/>
    </row>
    <row r="219" spans="1:6" x14ac:dyDescent="0.2">
      <c r="A219" s="1"/>
      <c r="B219" s="25"/>
      <c r="C219" s="1"/>
      <c r="D219" s="56"/>
      <c r="E219" s="170"/>
      <c r="F219" s="46"/>
    </row>
    <row r="220" spans="1:6" x14ac:dyDescent="0.2">
      <c r="A220" s="1"/>
      <c r="B220" s="25"/>
      <c r="C220" s="1"/>
      <c r="D220" s="56"/>
      <c r="E220" s="170"/>
      <c r="F220" s="46"/>
    </row>
    <row r="221" spans="1:6" x14ac:dyDescent="0.2">
      <c r="A221" s="1"/>
      <c r="B221" s="25"/>
      <c r="C221" s="1"/>
      <c r="D221" s="56"/>
      <c r="E221" s="170"/>
      <c r="F221" s="46"/>
    </row>
    <row r="222" spans="1:6" x14ac:dyDescent="0.2">
      <c r="A222" s="1"/>
      <c r="B222" s="25"/>
      <c r="C222" s="1"/>
      <c r="D222" s="56"/>
      <c r="E222" s="170"/>
      <c r="F222" s="46"/>
    </row>
    <row r="223" spans="1:6" x14ac:dyDescent="0.2">
      <c r="A223" s="1"/>
      <c r="B223" s="25"/>
      <c r="C223" s="1"/>
      <c r="D223" s="56"/>
      <c r="E223" s="170"/>
      <c r="F223" s="46"/>
    </row>
    <row r="224" spans="1:6" x14ac:dyDescent="0.2">
      <c r="A224" s="1"/>
      <c r="B224" s="25"/>
      <c r="C224" s="1"/>
      <c r="D224" s="56"/>
      <c r="E224" s="170"/>
      <c r="F224" s="46"/>
    </row>
    <row r="225" spans="1:6" x14ac:dyDescent="0.2">
      <c r="A225" s="1"/>
      <c r="B225" s="25"/>
      <c r="C225" s="1"/>
      <c r="D225" s="56"/>
      <c r="E225" s="170"/>
      <c r="F225" s="46"/>
    </row>
    <row r="226" spans="1:6" x14ac:dyDescent="0.2">
      <c r="A226" s="1"/>
      <c r="B226" s="25"/>
      <c r="C226" s="1"/>
      <c r="D226" s="56"/>
      <c r="E226" s="170"/>
      <c r="F226" s="46"/>
    </row>
    <row r="227" spans="1:6" x14ac:dyDescent="0.2">
      <c r="A227" s="1"/>
      <c r="B227" s="25"/>
      <c r="C227" s="1"/>
      <c r="D227" s="56"/>
      <c r="E227" s="170"/>
      <c r="F227" s="46"/>
    </row>
    <row r="228" spans="1:6" x14ac:dyDescent="0.2">
      <c r="A228" s="1"/>
      <c r="B228" s="25"/>
      <c r="C228" s="1"/>
      <c r="D228" s="56"/>
      <c r="E228" s="170"/>
      <c r="F228" s="46"/>
    </row>
    <row r="229" spans="1:6" x14ac:dyDescent="0.2">
      <c r="A229" s="1"/>
      <c r="B229" s="25"/>
      <c r="C229" s="1"/>
      <c r="D229" s="56"/>
      <c r="E229" s="170"/>
      <c r="F229" s="46"/>
    </row>
    <row r="230" spans="1:6" x14ac:dyDescent="0.2">
      <c r="A230" s="1"/>
      <c r="B230" s="25"/>
      <c r="C230" s="1"/>
      <c r="D230" s="56"/>
      <c r="E230" s="170"/>
      <c r="F230" s="46"/>
    </row>
    <row r="231" spans="1:6" x14ac:dyDescent="0.2">
      <c r="A231" s="1"/>
      <c r="B231" s="25"/>
      <c r="C231" s="1"/>
      <c r="D231" s="56"/>
      <c r="E231" s="170"/>
      <c r="F231" s="46"/>
    </row>
    <row r="232" spans="1:6" x14ac:dyDescent="0.2">
      <c r="A232" s="1"/>
      <c r="B232" s="25"/>
      <c r="C232" s="1"/>
      <c r="D232" s="56"/>
      <c r="E232" s="170"/>
      <c r="F232" s="46"/>
    </row>
    <row r="233" spans="1:6" x14ac:dyDescent="0.2">
      <c r="A233" s="1"/>
      <c r="B233" s="25"/>
      <c r="C233" s="1"/>
      <c r="D233" s="56"/>
      <c r="E233" s="170"/>
      <c r="F233" s="46"/>
    </row>
    <row r="234" spans="1:6" x14ac:dyDescent="0.2">
      <c r="A234" s="1"/>
      <c r="B234" s="25"/>
      <c r="C234" s="1"/>
      <c r="D234" s="56"/>
      <c r="E234" s="170"/>
      <c r="F234" s="46"/>
    </row>
    <row r="235" spans="1:6" x14ac:dyDescent="0.2">
      <c r="A235" s="1"/>
      <c r="B235" s="25"/>
      <c r="C235" s="1"/>
      <c r="D235" s="56"/>
      <c r="E235" s="170"/>
      <c r="F235" s="46"/>
    </row>
    <row r="236" spans="1:6" x14ac:dyDescent="0.2">
      <c r="A236" s="1"/>
      <c r="B236" s="25"/>
      <c r="C236" s="1"/>
      <c r="D236" s="56"/>
      <c r="E236" s="170"/>
      <c r="F236" s="46"/>
    </row>
    <row r="237" spans="1:6" x14ac:dyDescent="0.2">
      <c r="A237" s="1"/>
      <c r="B237" s="25"/>
      <c r="C237" s="1"/>
      <c r="D237" s="56"/>
      <c r="E237" s="170"/>
      <c r="F237" s="46"/>
    </row>
    <row r="238" spans="1:6" x14ac:dyDescent="0.2">
      <c r="A238" s="1"/>
      <c r="B238" s="25"/>
      <c r="C238" s="1"/>
      <c r="D238" s="56"/>
      <c r="E238" s="170"/>
      <c r="F238" s="46"/>
    </row>
    <row r="239" spans="1:6" x14ac:dyDescent="0.2">
      <c r="A239" s="1"/>
      <c r="B239" s="25"/>
      <c r="C239" s="1"/>
      <c r="D239" s="56"/>
      <c r="E239" s="170"/>
      <c r="F239" s="46"/>
    </row>
    <row r="240" spans="1:6" x14ac:dyDescent="0.2">
      <c r="A240" s="1"/>
      <c r="B240" s="25"/>
      <c r="C240" s="1"/>
      <c r="D240" s="56"/>
      <c r="E240" s="170"/>
      <c r="F240" s="46"/>
    </row>
    <row r="241" spans="1:6" x14ac:dyDescent="0.2">
      <c r="A241" s="1"/>
      <c r="B241" s="25"/>
      <c r="C241" s="1"/>
      <c r="D241" s="56"/>
      <c r="E241" s="170"/>
      <c r="F241" s="46"/>
    </row>
    <row r="242" spans="1:6" x14ac:dyDescent="0.2">
      <c r="A242" s="1"/>
      <c r="B242" s="25"/>
      <c r="C242" s="1"/>
      <c r="D242" s="56"/>
      <c r="E242" s="170"/>
      <c r="F242" s="46"/>
    </row>
    <row r="243" spans="1:6" x14ac:dyDescent="0.2">
      <c r="A243" s="1"/>
      <c r="B243" s="25"/>
      <c r="C243" s="1"/>
      <c r="D243" s="56"/>
      <c r="E243" s="170"/>
      <c r="F243" s="46"/>
    </row>
    <row r="244" spans="1:6" x14ac:dyDescent="0.2">
      <c r="A244" s="1"/>
      <c r="B244" s="25"/>
      <c r="C244" s="1"/>
      <c r="D244" s="56"/>
      <c r="E244" s="170"/>
      <c r="F244" s="46"/>
    </row>
    <row r="245" spans="1:6" x14ac:dyDescent="0.2">
      <c r="A245" s="1"/>
      <c r="B245" s="25"/>
      <c r="C245" s="1"/>
      <c r="D245" s="56"/>
      <c r="E245" s="170"/>
      <c r="F245" s="46"/>
    </row>
    <row r="246" spans="1:6" x14ac:dyDescent="0.2">
      <c r="A246" s="1"/>
      <c r="B246" s="25"/>
      <c r="C246" s="1"/>
      <c r="D246" s="56"/>
      <c r="E246" s="170"/>
      <c r="F246" s="46"/>
    </row>
    <row r="247" spans="1:6" x14ac:dyDescent="0.2">
      <c r="A247" s="1"/>
      <c r="B247" s="25"/>
      <c r="C247" s="1"/>
      <c r="D247" s="56"/>
      <c r="E247" s="170"/>
      <c r="F247" s="46"/>
    </row>
    <row r="248" spans="1:6" x14ac:dyDescent="0.2">
      <c r="A248" s="1"/>
      <c r="B248" s="25"/>
      <c r="C248" s="1"/>
      <c r="D248" s="56"/>
      <c r="E248" s="170"/>
      <c r="F248" s="46"/>
    </row>
    <row r="249" spans="1:6" x14ac:dyDescent="0.2">
      <c r="A249" s="1"/>
      <c r="B249" s="25"/>
      <c r="C249" s="1"/>
      <c r="D249" s="56"/>
      <c r="E249" s="170"/>
      <c r="F249" s="46"/>
    </row>
    <row r="250" spans="1:6" x14ac:dyDescent="0.2">
      <c r="A250" s="1"/>
      <c r="B250" s="25"/>
      <c r="C250" s="1"/>
      <c r="D250" s="56"/>
      <c r="E250" s="170"/>
      <c r="F250" s="46"/>
    </row>
    <row r="251" spans="1:6" x14ac:dyDescent="0.2">
      <c r="A251" s="1"/>
      <c r="B251" s="25"/>
      <c r="C251" s="1"/>
      <c r="D251" s="56"/>
      <c r="E251" s="170"/>
      <c r="F251" s="46"/>
    </row>
    <row r="252" spans="1:6" x14ac:dyDescent="0.2">
      <c r="A252" s="1"/>
      <c r="B252" s="25"/>
      <c r="C252" s="1"/>
      <c r="D252" s="56"/>
      <c r="E252" s="170"/>
      <c r="F252" s="46"/>
    </row>
    <row r="253" spans="1:6" x14ac:dyDescent="0.2">
      <c r="A253" s="1"/>
      <c r="B253" s="25"/>
      <c r="C253" s="1"/>
      <c r="D253" s="56"/>
      <c r="E253" s="170"/>
      <c r="F253" s="46"/>
    </row>
    <row r="254" spans="1:6" x14ac:dyDescent="0.2">
      <c r="A254" s="1"/>
      <c r="B254" s="25"/>
      <c r="C254" s="1"/>
      <c r="D254" s="56"/>
      <c r="E254" s="170"/>
      <c r="F254" s="46"/>
    </row>
    <row r="255" spans="1:6" x14ac:dyDescent="0.2">
      <c r="A255" s="1"/>
      <c r="B255" s="25"/>
      <c r="C255" s="1"/>
      <c r="D255" s="56"/>
      <c r="E255" s="170"/>
      <c r="F255" s="46"/>
    </row>
    <row r="256" spans="1:6" x14ac:dyDescent="0.2">
      <c r="A256" s="1"/>
      <c r="B256" s="25"/>
      <c r="C256" s="1"/>
      <c r="D256" s="56"/>
      <c r="E256" s="170"/>
      <c r="F256" s="46"/>
    </row>
    <row r="257" spans="1:6" x14ac:dyDescent="0.2">
      <c r="A257" s="1"/>
      <c r="B257" s="25"/>
      <c r="C257" s="1"/>
      <c r="D257" s="56"/>
      <c r="E257" s="170"/>
      <c r="F257" s="46"/>
    </row>
    <row r="258" spans="1:6" x14ac:dyDescent="0.2">
      <c r="A258" s="1"/>
      <c r="B258" s="25"/>
      <c r="C258" s="1"/>
      <c r="D258" s="56"/>
      <c r="E258" s="170"/>
      <c r="F258" s="46"/>
    </row>
    <row r="259" spans="1:6" x14ac:dyDescent="0.2">
      <c r="A259" s="1"/>
      <c r="B259" s="25"/>
      <c r="C259" s="1"/>
      <c r="D259" s="56"/>
      <c r="E259" s="170"/>
      <c r="F259" s="46"/>
    </row>
    <row r="260" spans="1:6" x14ac:dyDescent="0.2">
      <c r="A260" s="1"/>
      <c r="B260" s="25"/>
      <c r="C260" s="1"/>
      <c r="D260" s="56"/>
      <c r="E260" s="170"/>
      <c r="F260" s="46"/>
    </row>
    <row r="261" spans="1:6" x14ac:dyDescent="0.2">
      <c r="A261" s="1"/>
      <c r="B261" s="25"/>
      <c r="C261" s="1"/>
      <c r="D261" s="56"/>
      <c r="E261" s="170"/>
      <c r="F261" s="46"/>
    </row>
    <row r="262" spans="1:6" x14ac:dyDescent="0.2">
      <c r="A262" s="1"/>
      <c r="B262" s="25"/>
      <c r="C262" s="1"/>
      <c r="D262" s="56"/>
      <c r="E262" s="170"/>
      <c r="F262" s="46"/>
    </row>
    <row r="263" spans="1:6" x14ac:dyDescent="0.2">
      <c r="A263" s="1"/>
      <c r="B263" s="25"/>
      <c r="C263" s="1"/>
      <c r="D263" s="56"/>
      <c r="E263" s="170"/>
      <c r="F263" s="46"/>
    </row>
    <row r="264" spans="1:6" x14ac:dyDescent="0.2">
      <c r="A264" s="1"/>
      <c r="B264" s="25"/>
      <c r="C264" s="1"/>
      <c r="D264" s="56"/>
      <c r="E264" s="170"/>
      <c r="F264" s="46"/>
    </row>
    <row r="265" spans="1:6" x14ac:dyDescent="0.2">
      <c r="A265" s="1"/>
      <c r="B265" s="25"/>
      <c r="C265" s="1"/>
      <c r="D265" s="56"/>
      <c r="E265" s="170"/>
      <c r="F265" s="46"/>
    </row>
    <row r="266" spans="1:6" x14ac:dyDescent="0.2">
      <c r="A266" s="1"/>
      <c r="B266" s="25"/>
      <c r="C266" s="1"/>
      <c r="D266" s="56"/>
      <c r="E266" s="170"/>
      <c r="F266" s="46"/>
    </row>
    <row r="267" spans="1:6" x14ac:dyDescent="0.2">
      <c r="A267" s="1"/>
      <c r="B267" s="25"/>
      <c r="C267" s="1"/>
      <c r="D267" s="56"/>
      <c r="E267" s="170"/>
      <c r="F267" s="46"/>
    </row>
    <row r="268" spans="1:6" x14ac:dyDescent="0.2">
      <c r="A268" s="1"/>
      <c r="B268" s="25"/>
      <c r="C268" s="1"/>
      <c r="D268" s="56"/>
      <c r="E268" s="170"/>
      <c r="F268" s="46"/>
    </row>
    <row r="269" spans="1:6" x14ac:dyDescent="0.2">
      <c r="A269" s="1"/>
      <c r="B269" s="25"/>
      <c r="C269" s="1"/>
      <c r="D269" s="56"/>
      <c r="E269" s="170"/>
      <c r="F269" s="46"/>
    </row>
    <row r="270" spans="1:6" x14ac:dyDescent="0.2">
      <c r="A270" s="1"/>
      <c r="B270" s="25"/>
      <c r="C270" s="1"/>
      <c r="D270" s="56"/>
      <c r="E270" s="170"/>
      <c r="F270" s="46"/>
    </row>
    <row r="271" spans="1:6" x14ac:dyDescent="0.2">
      <c r="A271" s="1"/>
      <c r="B271" s="25"/>
      <c r="C271" s="1"/>
      <c r="D271" s="56"/>
      <c r="E271" s="170"/>
      <c r="F271" s="46"/>
    </row>
    <row r="272" spans="1:6" x14ac:dyDescent="0.2">
      <c r="A272" s="1"/>
      <c r="B272" s="25"/>
      <c r="C272" s="1"/>
      <c r="D272" s="56"/>
      <c r="E272" s="170"/>
      <c r="F272" s="46"/>
    </row>
    <row r="273" spans="1:6" x14ac:dyDescent="0.2">
      <c r="A273" s="1"/>
      <c r="B273" s="25"/>
      <c r="C273" s="1"/>
      <c r="D273" s="56"/>
      <c r="E273" s="170"/>
      <c r="F273" s="46"/>
    </row>
    <row r="274" spans="1:6" x14ac:dyDescent="0.2">
      <c r="A274" s="1"/>
      <c r="B274" s="25"/>
      <c r="C274" s="1"/>
      <c r="D274" s="56"/>
      <c r="E274" s="170"/>
      <c r="F274" s="46"/>
    </row>
    <row r="275" spans="1:6" x14ac:dyDescent="0.2">
      <c r="A275" s="1"/>
      <c r="B275" s="25"/>
      <c r="C275" s="1"/>
      <c r="D275" s="56"/>
      <c r="E275" s="170"/>
      <c r="F275" s="46"/>
    </row>
    <row r="276" spans="1:6" x14ac:dyDescent="0.2">
      <c r="A276" s="1"/>
      <c r="B276" s="25"/>
      <c r="C276" s="1"/>
      <c r="D276" s="56"/>
      <c r="E276" s="170"/>
      <c r="F276" s="46"/>
    </row>
    <row r="277" spans="1:6" x14ac:dyDescent="0.2">
      <c r="A277" s="1"/>
      <c r="B277" s="25"/>
      <c r="C277" s="1"/>
      <c r="D277" s="56"/>
      <c r="E277" s="170"/>
      <c r="F277" s="46"/>
    </row>
    <row r="278" spans="1:6" x14ac:dyDescent="0.2">
      <c r="A278" s="1"/>
      <c r="B278" s="25"/>
      <c r="C278" s="1"/>
      <c r="D278" s="56"/>
      <c r="E278" s="170"/>
      <c r="F278" s="46"/>
    </row>
    <row r="279" spans="1:6" x14ac:dyDescent="0.2">
      <c r="B279" s="25"/>
      <c r="D279" s="56"/>
      <c r="E279" s="170"/>
      <c r="F279" s="46"/>
    </row>
    <row r="280" spans="1:6" x14ac:dyDescent="0.2">
      <c r="B280" s="25"/>
      <c r="D280" s="56"/>
      <c r="E280" s="170"/>
      <c r="F280" s="46"/>
    </row>
    <row r="281" spans="1:6" x14ac:dyDescent="0.2">
      <c r="D281" s="56"/>
      <c r="E281" s="170"/>
    </row>
    <row r="282" spans="1:6" x14ac:dyDescent="0.2">
      <c r="D282" s="56"/>
      <c r="E282" s="170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G269"/>
  <sheetViews>
    <sheetView topLeftCell="B1"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0.2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30.75" customHeight="1" x14ac:dyDescent="0.2">
      <c r="A11" s="2">
        <v>1</v>
      </c>
      <c r="B11" s="127" t="s">
        <v>93</v>
      </c>
      <c r="C11" s="88" t="s">
        <v>15</v>
      </c>
      <c r="D11" s="209">
        <v>27977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159888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0</v>
      </c>
      <c r="E13" s="209"/>
    </row>
    <row r="14" spans="1:5" ht="30.75" customHeight="1" x14ac:dyDescent="0.2">
      <c r="A14" s="2">
        <f>A13+1</f>
        <v>4</v>
      </c>
      <c r="B14" s="127" t="s">
        <v>96</v>
      </c>
      <c r="C14" s="88" t="s">
        <v>18</v>
      </c>
      <c r="D14" s="209">
        <v>0</v>
      </c>
      <c r="E14" s="209"/>
    </row>
    <row r="15" spans="1:5" ht="30.75" customHeight="1" x14ac:dyDescent="0.2">
      <c r="A15" s="2">
        <f>A14+1</f>
        <v>5</v>
      </c>
      <c r="B15" s="127" t="s">
        <v>97</v>
      </c>
      <c r="C15" s="88" t="s">
        <v>19</v>
      </c>
      <c r="D15" s="209">
        <v>0</v>
      </c>
      <c r="E15" s="209"/>
    </row>
    <row r="16" spans="1:5" ht="30.75" customHeight="1" x14ac:dyDescent="0.2">
      <c r="A16" s="60"/>
      <c r="B16" s="128" t="s">
        <v>85</v>
      </c>
      <c r="C16" s="90" t="s">
        <v>20</v>
      </c>
      <c r="D16" s="209">
        <v>0</v>
      </c>
      <c r="E16" s="209"/>
    </row>
    <row r="17" spans="1:5" ht="30.75" customHeight="1" x14ac:dyDescent="0.2">
      <c r="A17" s="2">
        <f>A15+1</f>
        <v>6</v>
      </c>
      <c r="B17" s="127" t="s">
        <v>98</v>
      </c>
      <c r="C17" s="88" t="s">
        <v>21</v>
      </c>
      <c r="D17" s="209">
        <v>0</v>
      </c>
      <c r="E17" s="209"/>
    </row>
    <row r="18" spans="1:5" ht="30.75" customHeight="1" x14ac:dyDescent="0.2">
      <c r="A18" s="60"/>
      <c r="B18" s="128" t="s">
        <v>86</v>
      </c>
      <c r="C18" s="90" t="s">
        <v>28</v>
      </c>
      <c r="D18" s="209">
        <v>0</v>
      </c>
      <c r="E18" s="209"/>
    </row>
    <row r="19" spans="1:5" s="6" customFormat="1" ht="30.7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187865</v>
      </c>
      <c r="E19" s="211">
        <f>E11+E12+E13+E14+E15+E17</f>
        <v>0</v>
      </c>
    </row>
    <row r="20" spans="1:5" ht="30.75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157.69999999999999" customHeight="1" x14ac:dyDescent="0.2">
      <c r="A21" s="2">
        <f>A20+1</f>
        <v>1</v>
      </c>
      <c r="B21" s="127" t="s">
        <v>99</v>
      </c>
      <c r="C21" s="88">
        <v>19</v>
      </c>
      <c r="D21" s="209">
        <v>1127677</v>
      </c>
      <c r="E21" s="209"/>
    </row>
    <row r="22" spans="1:5" ht="30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649750</v>
      </c>
      <c r="E23" s="209"/>
    </row>
    <row r="24" spans="1:5" ht="30.75" customHeight="1" x14ac:dyDescent="0.2">
      <c r="A24" s="2"/>
      <c r="B24" s="127" t="s">
        <v>87</v>
      </c>
      <c r="C24" s="93" t="s">
        <v>47</v>
      </c>
      <c r="D24" s="212">
        <v>0</v>
      </c>
      <c r="E24" s="212"/>
    </row>
    <row r="25" spans="1:5" ht="30.75" customHeight="1" x14ac:dyDescent="0.2">
      <c r="A25" s="2"/>
      <c r="B25" s="127" t="s">
        <v>101</v>
      </c>
      <c r="C25" s="79">
        <v>22</v>
      </c>
      <c r="D25" s="209">
        <v>0</v>
      </c>
      <c r="E25" s="209"/>
    </row>
    <row r="26" spans="1:5" ht="30.75" customHeight="1" x14ac:dyDescent="0.2">
      <c r="A26" s="2"/>
      <c r="B26" s="128" t="s">
        <v>54</v>
      </c>
      <c r="C26" s="88" t="s">
        <v>29</v>
      </c>
      <c r="D26" s="209">
        <v>0</v>
      </c>
      <c r="E26" s="209"/>
    </row>
    <row r="27" spans="1:5" ht="30.75" customHeight="1" x14ac:dyDescent="0.2">
      <c r="A27" s="2"/>
      <c r="B27" s="127" t="s">
        <v>102</v>
      </c>
      <c r="C27" s="79">
        <v>23</v>
      </c>
      <c r="D27" s="209">
        <v>0</v>
      </c>
      <c r="E27" s="209"/>
    </row>
    <row r="28" spans="1:5" ht="30.75" customHeight="1" x14ac:dyDescent="0.2">
      <c r="A28" s="2"/>
      <c r="B28" s="128" t="s">
        <v>88</v>
      </c>
      <c r="C28" s="79">
        <v>24</v>
      </c>
      <c r="D28" s="209">
        <v>0</v>
      </c>
      <c r="E28" s="209"/>
    </row>
    <row r="29" spans="1:5" ht="30.75" customHeight="1" x14ac:dyDescent="0.2">
      <c r="A29" s="2"/>
      <c r="B29" s="127" t="s">
        <v>103</v>
      </c>
      <c r="C29" s="79">
        <v>25</v>
      </c>
      <c r="D29" s="209">
        <v>0</v>
      </c>
      <c r="E29" s="209"/>
    </row>
    <row r="30" spans="1:5" ht="30.75" customHeight="1" x14ac:dyDescent="0.2">
      <c r="A30" s="2"/>
      <c r="B30" s="128" t="s">
        <v>89</v>
      </c>
      <c r="C30" s="81">
        <v>26</v>
      </c>
      <c r="D30" s="213">
        <v>0</v>
      </c>
      <c r="E30" s="213"/>
    </row>
    <row r="31" spans="1:5" ht="30.75" customHeight="1" x14ac:dyDescent="0.2">
      <c r="A31" s="2"/>
      <c r="B31" s="127" t="s">
        <v>104</v>
      </c>
      <c r="C31" s="79">
        <v>27</v>
      </c>
      <c r="D31" s="209">
        <v>0</v>
      </c>
      <c r="E31" s="209"/>
    </row>
    <row r="32" spans="1:5" ht="30.75" customHeight="1" x14ac:dyDescent="0.2">
      <c r="A32" s="2"/>
      <c r="B32" s="127" t="s">
        <v>55</v>
      </c>
      <c r="C32" s="80">
        <v>30</v>
      </c>
      <c r="D32" s="211">
        <f>D23+D27+D29+D31</f>
        <v>649750</v>
      </c>
      <c r="E32" s="211">
        <f>E23+E27+E29+E31</f>
        <v>0</v>
      </c>
    </row>
    <row r="33" spans="1:5" ht="30.75" customHeight="1" x14ac:dyDescent="0.2">
      <c r="A33" s="2">
        <v>3</v>
      </c>
      <c r="B33" s="127" t="s">
        <v>105</v>
      </c>
      <c r="C33" s="80">
        <v>31</v>
      </c>
      <c r="D33" s="209">
        <v>0</v>
      </c>
      <c r="E33" s="209">
        <v>0</v>
      </c>
    </row>
    <row r="34" spans="1:5" ht="30.7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4.45" customHeight="1" x14ac:dyDescent="0.2">
      <c r="A35" s="2"/>
      <c r="B35" s="127" t="s">
        <v>106</v>
      </c>
      <c r="C35" s="79">
        <v>33</v>
      </c>
      <c r="D35" s="209">
        <v>0</v>
      </c>
      <c r="E35" s="209"/>
    </row>
    <row r="36" spans="1:5" ht="46.9" customHeight="1" x14ac:dyDescent="0.2">
      <c r="A36" s="2"/>
      <c r="B36" s="128" t="s">
        <v>90</v>
      </c>
      <c r="C36" s="88" t="s">
        <v>37</v>
      </c>
      <c r="D36" s="209">
        <v>0</v>
      </c>
      <c r="E36" s="209"/>
    </row>
    <row r="37" spans="1:5" ht="30.75" customHeight="1" x14ac:dyDescent="0.2">
      <c r="A37" s="2"/>
      <c r="B37" s="127" t="s">
        <v>107</v>
      </c>
      <c r="C37" s="79">
        <v>34</v>
      </c>
      <c r="D37" s="211">
        <v>0</v>
      </c>
      <c r="E37" s="211"/>
    </row>
    <row r="38" spans="1:5" ht="30.75" customHeight="1" x14ac:dyDescent="0.2">
      <c r="A38" s="2"/>
      <c r="B38" s="127" t="s">
        <v>130</v>
      </c>
      <c r="C38" s="79">
        <v>35</v>
      </c>
      <c r="D38" s="209">
        <v>16565</v>
      </c>
      <c r="E38" s="209"/>
    </row>
    <row r="39" spans="1:5" ht="30.75" customHeight="1" x14ac:dyDescent="0.2">
      <c r="A39" s="2"/>
      <c r="B39" s="128" t="s">
        <v>57</v>
      </c>
      <c r="C39" s="88" t="s">
        <v>38</v>
      </c>
      <c r="D39" s="209">
        <v>0</v>
      </c>
      <c r="E39" s="209"/>
    </row>
    <row r="40" spans="1:5" ht="30.75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30.75" customHeight="1" x14ac:dyDescent="0.2">
      <c r="A41" s="2"/>
      <c r="B41" s="127" t="s">
        <v>58</v>
      </c>
      <c r="C41" s="80">
        <v>40</v>
      </c>
      <c r="D41" s="211">
        <f>D35+D38+D36+D39</f>
        <v>16565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>
        <v>0</v>
      </c>
      <c r="E42" s="209"/>
    </row>
    <row r="43" spans="1:5" ht="30.75" customHeight="1" x14ac:dyDescent="0.2">
      <c r="A43" s="2"/>
      <c r="B43" s="128" t="s">
        <v>59</v>
      </c>
      <c r="C43" s="91" t="s">
        <v>39</v>
      </c>
      <c r="D43" s="209">
        <v>0</v>
      </c>
      <c r="E43" s="209"/>
    </row>
    <row r="44" spans="1:5" ht="30.75" customHeight="1" x14ac:dyDescent="0.2">
      <c r="A44" s="2">
        <v>6</v>
      </c>
      <c r="B44" s="127" t="s">
        <v>108</v>
      </c>
      <c r="C44" s="79">
        <v>42</v>
      </c>
      <c r="D44" s="209">
        <v>9816</v>
      </c>
      <c r="E44" s="209"/>
    </row>
    <row r="45" spans="1:5" ht="30.7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1803808</v>
      </c>
      <c r="E45" s="211">
        <f>E21+E32+E33+E41+E42+E44+E43</f>
        <v>0</v>
      </c>
    </row>
    <row r="46" spans="1:5" ht="30.75" customHeight="1" x14ac:dyDescent="0.2">
      <c r="A46" s="2">
        <v>8</v>
      </c>
      <c r="B46" s="127" t="s">
        <v>61</v>
      </c>
      <c r="C46" s="80">
        <v>46</v>
      </c>
      <c r="D46" s="211">
        <f>D19+D45</f>
        <v>1991673</v>
      </c>
      <c r="E46" s="211">
        <f>E19+E45</f>
        <v>0</v>
      </c>
    </row>
    <row r="47" spans="1:5" ht="30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30.7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30.75" customHeight="1" x14ac:dyDescent="0.2">
      <c r="A49" s="2">
        <f>A48+1</f>
        <v>1</v>
      </c>
      <c r="B49" s="127" t="s">
        <v>109</v>
      </c>
      <c r="C49" s="79">
        <v>52</v>
      </c>
      <c r="D49" s="209">
        <v>0</v>
      </c>
      <c r="E49" s="209"/>
    </row>
    <row r="50" spans="1:7" ht="30.75" customHeight="1" x14ac:dyDescent="0.2">
      <c r="A50" s="2"/>
      <c r="B50" s="128" t="s">
        <v>63</v>
      </c>
      <c r="C50" s="79">
        <v>53</v>
      </c>
      <c r="D50" s="209">
        <v>0</v>
      </c>
      <c r="E50" s="209"/>
    </row>
    <row r="51" spans="1:7" ht="30.75" customHeight="1" x14ac:dyDescent="0.2">
      <c r="A51" s="2">
        <f>A49+1</f>
        <v>2</v>
      </c>
      <c r="B51" s="127" t="s">
        <v>110</v>
      </c>
      <c r="C51" s="79">
        <v>54</v>
      </c>
      <c r="D51" s="209">
        <v>0</v>
      </c>
      <c r="E51" s="209"/>
    </row>
    <row r="52" spans="1:7" s="21" customFormat="1" ht="30.75" customHeight="1" x14ac:dyDescent="0.2">
      <c r="A52" s="23">
        <f>A51+1</f>
        <v>3</v>
      </c>
      <c r="B52" s="127" t="s">
        <v>111</v>
      </c>
      <c r="C52" s="79">
        <v>55</v>
      </c>
      <c r="D52" s="209">
        <v>3119440</v>
      </c>
      <c r="E52" s="209"/>
    </row>
    <row r="53" spans="1:7" ht="30.75" customHeight="1" x14ac:dyDescent="0.2">
      <c r="A53" s="4"/>
      <c r="B53" s="127" t="s">
        <v>35</v>
      </c>
      <c r="C53" s="80">
        <v>58</v>
      </c>
      <c r="D53" s="211">
        <f>D49+D51+D52</f>
        <v>3119440</v>
      </c>
      <c r="E53" s="211">
        <f>E49+E51+E52</f>
        <v>0</v>
      </c>
    </row>
    <row r="54" spans="1:7" ht="30.7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21309414</v>
      </c>
      <c r="E55" s="209"/>
    </row>
    <row r="56" spans="1:7" ht="28.5" customHeight="1" x14ac:dyDescent="0.2">
      <c r="A56" s="2"/>
      <c r="B56" s="127" t="s">
        <v>73</v>
      </c>
      <c r="C56" s="79" t="s">
        <v>48</v>
      </c>
      <c r="D56" s="209">
        <v>21156038</v>
      </c>
      <c r="E56" s="209"/>
    </row>
    <row r="57" spans="1:7" ht="30.75" customHeight="1" x14ac:dyDescent="0.2">
      <c r="A57" s="2"/>
      <c r="B57" s="128" t="s">
        <v>91</v>
      </c>
      <c r="C57" s="79">
        <v>61</v>
      </c>
      <c r="D57" s="209">
        <v>153376</v>
      </c>
      <c r="E57" s="209"/>
    </row>
    <row r="58" spans="1:7" ht="30.75" customHeight="1" x14ac:dyDescent="0.2">
      <c r="A58" s="61"/>
      <c r="B58" s="128" t="s">
        <v>64</v>
      </c>
      <c r="C58" s="88" t="s">
        <v>30</v>
      </c>
      <c r="D58" s="209">
        <v>0</v>
      </c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540732</v>
      </c>
      <c r="E59" s="214"/>
      <c r="G59" s="158">
        <f>E59-G60</f>
        <v>0</v>
      </c>
    </row>
    <row r="60" spans="1:7" ht="30.75" customHeight="1" x14ac:dyDescent="0.2">
      <c r="A60" s="2"/>
      <c r="B60" s="128" t="s">
        <v>65</v>
      </c>
      <c r="C60" s="79">
        <v>63</v>
      </c>
      <c r="D60" s="211">
        <v>540732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452301</v>
      </c>
      <c r="E61" s="209"/>
    </row>
    <row r="62" spans="1:7" ht="30.75" customHeight="1" x14ac:dyDescent="0.2">
      <c r="A62" s="2"/>
      <c r="B62" s="128" t="s">
        <v>66</v>
      </c>
      <c r="C62" s="79">
        <v>64</v>
      </c>
      <c r="D62" s="209">
        <v>0</v>
      </c>
      <c r="E62" s="214"/>
    </row>
    <row r="63" spans="1:7" ht="30.75" customHeight="1" x14ac:dyDescent="0.2">
      <c r="A63" s="2">
        <v>3</v>
      </c>
      <c r="B63" s="127" t="s">
        <v>129</v>
      </c>
      <c r="C63" s="79">
        <v>65</v>
      </c>
      <c r="D63" s="209">
        <v>0</v>
      </c>
      <c r="E63" s="209"/>
    </row>
    <row r="64" spans="1:7" ht="30.75" customHeight="1" x14ac:dyDescent="0.2">
      <c r="A64" s="2"/>
      <c r="B64" s="128" t="s">
        <v>67</v>
      </c>
      <c r="C64" s="79">
        <v>66</v>
      </c>
      <c r="D64" s="209">
        <v>0</v>
      </c>
      <c r="E64" s="209"/>
    </row>
    <row r="65" spans="1:5" ht="30.75" customHeight="1" x14ac:dyDescent="0.2">
      <c r="A65" s="2">
        <v>4</v>
      </c>
      <c r="B65" s="127" t="s">
        <v>115</v>
      </c>
      <c r="C65" s="79">
        <v>70</v>
      </c>
      <c r="D65" s="209">
        <v>0</v>
      </c>
      <c r="E65" s="209"/>
    </row>
    <row r="66" spans="1:5" ht="30.75" customHeight="1" x14ac:dyDescent="0.2">
      <c r="A66" s="2">
        <f>A65+1</f>
        <v>5</v>
      </c>
      <c r="B66" s="127" t="s">
        <v>116</v>
      </c>
      <c r="C66" s="79">
        <v>71</v>
      </c>
      <c r="D66" s="209">
        <v>0</v>
      </c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742079</v>
      </c>
      <c r="E67" s="209"/>
    </row>
    <row r="68" spans="1:5" ht="30.75" customHeight="1" x14ac:dyDescent="0.2">
      <c r="A68" s="2">
        <f>A67+1</f>
        <v>7</v>
      </c>
      <c r="B68" s="127" t="s">
        <v>118</v>
      </c>
      <c r="C68" s="79">
        <v>73</v>
      </c>
      <c r="D68" s="209">
        <v>0</v>
      </c>
      <c r="E68" s="209"/>
    </row>
    <row r="69" spans="1:5" ht="30.7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30.7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30.7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0.7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22592225</v>
      </c>
      <c r="E72" s="211">
        <f>E55+E59+E63+E65+E66+E67+E68+E70+E71</f>
        <v>0</v>
      </c>
    </row>
    <row r="73" spans="1:5" ht="30.75" customHeight="1" x14ac:dyDescent="0.2">
      <c r="A73" s="4">
        <v>11</v>
      </c>
      <c r="B73" s="127" t="s">
        <v>69</v>
      </c>
      <c r="C73" s="80">
        <v>79</v>
      </c>
      <c r="D73" s="211">
        <f>D53+D72</f>
        <v>25711665</v>
      </c>
      <c r="E73" s="211">
        <f>E53+E72</f>
        <v>0</v>
      </c>
    </row>
    <row r="74" spans="1:5" ht="30.75" customHeight="1" x14ac:dyDescent="0.2">
      <c r="A74" s="2">
        <v>12</v>
      </c>
      <c r="B74" s="127" t="s">
        <v>92</v>
      </c>
      <c r="C74" s="80">
        <v>80</v>
      </c>
      <c r="D74" s="211">
        <f>D46-D73</f>
        <v>-23719992</v>
      </c>
      <c r="E74" s="211">
        <f>E46-E73</f>
        <v>0</v>
      </c>
    </row>
    <row r="75" spans="1:5" ht="30.75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30.75" customHeight="1" x14ac:dyDescent="0.2">
      <c r="A76" s="2">
        <v>1</v>
      </c>
      <c r="B76" s="134" t="s">
        <v>121</v>
      </c>
      <c r="C76" s="79">
        <v>84</v>
      </c>
      <c r="D76" s="209">
        <v>143181</v>
      </c>
      <c r="E76" s="209"/>
    </row>
    <row r="77" spans="1:5" ht="30.75" customHeight="1" x14ac:dyDescent="0.2">
      <c r="A77" s="2">
        <f>A76+1</f>
        <v>2</v>
      </c>
      <c r="B77" s="134" t="s">
        <v>122</v>
      </c>
      <c r="C77" s="79">
        <v>85</v>
      </c>
      <c r="D77" s="209">
        <v>0</v>
      </c>
      <c r="E77" s="209"/>
    </row>
    <row r="78" spans="1:5" ht="30.75" customHeight="1" x14ac:dyDescent="0.2">
      <c r="A78" s="2">
        <f>A77+1</f>
        <v>3</v>
      </c>
      <c r="B78" s="134" t="s">
        <v>123</v>
      </c>
      <c r="C78" s="79">
        <v>86</v>
      </c>
      <c r="D78" s="209">
        <v>3611206</v>
      </c>
      <c r="E78" s="209"/>
    </row>
    <row r="79" spans="1:5" ht="30.75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30.75" customHeight="1" x14ac:dyDescent="0.2">
      <c r="A80" s="2">
        <f>A79+1</f>
        <v>5</v>
      </c>
      <c r="B80" s="134" t="s">
        <v>125</v>
      </c>
      <c r="C80" s="79">
        <v>88</v>
      </c>
      <c r="D80" s="209">
        <v>20251967</v>
      </c>
      <c r="E80" s="209"/>
    </row>
    <row r="81" spans="1:5" ht="30.75" customHeight="1" x14ac:dyDescent="0.2">
      <c r="A81" s="4"/>
      <c r="B81" s="134" t="s">
        <v>70</v>
      </c>
      <c r="C81" s="80">
        <v>90</v>
      </c>
      <c r="D81" s="211">
        <f>D76+D77-D78+D79-D80</f>
        <v>-23719992</v>
      </c>
      <c r="E81" s="211">
        <f>E76+E77-E78+E79-E80</f>
        <v>0</v>
      </c>
    </row>
    <row r="82" spans="1:5" ht="30.7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4294967294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11" max="11" width="10.28515625" customWidth="1"/>
  </cols>
  <sheetData>
    <row r="1" spans="1:5" x14ac:dyDescent="0.35">
      <c r="B1" s="122"/>
    </row>
    <row r="2" spans="1:5" x14ac:dyDescent="0.35">
      <c r="B2" s="123" t="s">
        <v>143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0.2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530739</v>
      </c>
      <c r="E11" s="209"/>
    </row>
    <row r="12" spans="1:5" ht="64.5" customHeight="1" x14ac:dyDescent="0.2">
      <c r="A12" s="2">
        <f>A11+1</f>
        <v>2</v>
      </c>
      <c r="B12" s="127" t="s">
        <v>94</v>
      </c>
      <c r="C12" s="88" t="s">
        <v>16</v>
      </c>
      <c r="D12" s="209">
        <v>244241</v>
      </c>
      <c r="E12" s="209"/>
    </row>
    <row r="13" spans="1:5" ht="64.5" customHeight="1" x14ac:dyDescent="0.2">
      <c r="A13" s="2">
        <f>A12+1</f>
        <v>3</v>
      </c>
      <c r="B13" s="127" t="s">
        <v>95</v>
      </c>
      <c r="C13" s="88" t="s">
        <v>17</v>
      </c>
      <c r="D13" s="209">
        <v>0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>
        <v>0</v>
      </c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0</v>
      </c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>
        <v>0</v>
      </c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774980</v>
      </c>
      <c r="E19" s="211">
        <f>E11+E12+E13+E14+E15+E17</f>
        <v>0</v>
      </c>
    </row>
    <row r="20" spans="1:5" ht="18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74.849999999999994" customHeight="1" x14ac:dyDescent="0.2">
      <c r="A21" s="2">
        <f>A20+1</f>
        <v>1</v>
      </c>
      <c r="B21" s="127" t="s">
        <v>99</v>
      </c>
      <c r="C21" s="88">
        <v>19</v>
      </c>
      <c r="D21" s="209">
        <f>232923+1</f>
        <v>232924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130046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/>
      <c r="E25" s="209"/>
    </row>
    <row r="26" spans="1:5" ht="36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62.1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57.75" customHeight="1" x14ac:dyDescent="0.2">
      <c r="A29" s="2"/>
      <c r="B29" s="127" t="s">
        <v>103</v>
      </c>
      <c r="C29" s="79">
        <v>25</v>
      </c>
      <c r="D29" s="209">
        <v>106874</v>
      </c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>
        <v>90409</v>
      </c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2.9" customHeight="1" x14ac:dyDescent="0.2">
      <c r="A32" s="2"/>
      <c r="B32" s="127" t="s">
        <v>55</v>
      </c>
      <c r="C32" s="80">
        <v>30</v>
      </c>
      <c r="D32" s="211">
        <f>D23+D27+D29+D31</f>
        <v>236920</v>
      </c>
      <c r="E32" s="211">
        <f>E23+E27+E29+E31</f>
        <v>0</v>
      </c>
    </row>
    <row r="33" spans="1:8" ht="29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8" ht="30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8" ht="107.65" customHeight="1" x14ac:dyDescent="0.2">
      <c r="A35" s="2"/>
      <c r="B35" s="127" t="s">
        <v>106</v>
      </c>
      <c r="C35" s="79">
        <v>33</v>
      </c>
      <c r="D35" s="209">
        <v>14215</v>
      </c>
      <c r="E35" s="209"/>
    </row>
    <row r="36" spans="1:8" ht="42" customHeight="1" x14ac:dyDescent="0.2">
      <c r="A36" s="2"/>
      <c r="B36" s="128" t="s">
        <v>90</v>
      </c>
      <c r="C36" s="88" t="s">
        <v>37</v>
      </c>
      <c r="D36" s="209">
        <v>1500</v>
      </c>
      <c r="E36" s="209"/>
    </row>
    <row r="37" spans="1:8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8" ht="53.1" customHeight="1" x14ac:dyDescent="0.2">
      <c r="A38" s="2"/>
      <c r="B38" s="127" t="s">
        <v>130</v>
      </c>
      <c r="C38" s="79">
        <v>35</v>
      </c>
      <c r="D38" s="209">
        <f>1332210-1</f>
        <v>1332209</v>
      </c>
      <c r="E38" s="209"/>
    </row>
    <row r="39" spans="1:8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8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8" ht="28.5" customHeight="1" x14ac:dyDescent="0.2">
      <c r="A41" s="2"/>
      <c r="B41" s="127" t="s">
        <v>58</v>
      </c>
      <c r="C41" s="80">
        <v>40</v>
      </c>
      <c r="D41" s="211">
        <f>D35+D38+D36+D39</f>
        <v>1347924</v>
      </c>
      <c r="E41" s="211">
        <f>E35+E38+E36+E39</f>
        <v>0</v>
      </c>
      <c r="H41" s="10"/>
    </row>
    <row r="42" spans="1:8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8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8" ht="21.4" customHeight="1" x14ac:dyDescent="0.2">
      <c r="A44" s="2">
        <v>6</v>
      </c>
      <c r="B44" s="127" t="s">
        <v>108</v>
      </c>
      <c r="C44" s="79">
        <v>42</v>
      </c>
      <c r="D44" s="209">
        <v>1149</v>
      </c>
      <c r="E44" s="209"/>
    </row>
    <row r="45" spans="1:8" ht="22.9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1818917</v>
      </c>
      <c r="E45" s="211">
        <f>E21+E32+E33+E41+E42+E44+E43</f>
        <v>0</v>
      </c>
    </row>
    <row r="46" spans="1:8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2593897</v>
      </c>
      <c r="E46" s="211">
        <f>E19+E45</f>
        <v>0</v>
      </c>
    </row>
    <row r="47" spans="1:8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8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6" customHeight="1" x14ac:dyDescent="0.2">
      <c r="A52" s="23">
        <f>A51+1</f>
        <v>3</v>
      </c>
      <c r="B52" s="127" t="s">
        <v>111</v>
      </c>
      <c r="C52" s="79">
        <v>55</v>
      </c>
      <c r="D52" s="209">
        <v>79252</v>
      </c>
      <c r="E52" s="209"/>
    </row>
    <row r="53" spans="1:7" ht="27.75" customHeight="1" x14ac:dyDescent="0.2">
      <c r="A53" s="4"/>
      <c r="B53" s="127" t="s">
        <v>35</v>
      </c>
      <c r="C53" s="80">
        <v>58</v>
      </c>
      <c r="D53" s="211">
        <f>D49+D51+D52</f>
        <v>79252</v>
      </c>
      <c r="E53" s="211">
        <f>E49+E51+E52</f>
        <v>0</v>
      </c>
    </row>
    <row r="54" spans="1:7" ht="35.6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72" customHeight="1" x14ac:dyDescent="0.2">
      <c r="A55" s="2">
        <v>1</v>
      </c>
      <c r="B55" s="127" t="s">
        <v>113</v>
      </c>
      <c r="C55" s="79">
        <v>60</v>
      </c>
      <c r="D55" s="209">
        <v>9704218</v>
      </c>
      <c r="E55" s="209"/>
    </row>
    <row r="56" spans="1:7" ht="31.15" customHeight="1" x14ac:dyDescent="0.2">
      <c r="A56" s="2"/>
      <c r="B56" s="127" t="s">
        <v>73</v>
      </c>
      <c r="C56" s="79" t="s">
        <v>48</v>
      </c>
      <c r="D56" s="209">
        <v>9634656</v>
      </c>
      <c r="E56" s="209"/>
    </row>
    <row r="57" spans="1:7" ht="53.65" customHeight="1" x14ac:dyDescent="0.2">
      <c r="A57" s="2"/>
      <c r="B57" s="128" t="s">
        <v>91</v>
      </c>
      <c r="C57" s="79">
        <v>61</v>
      </c>
      <c r="D57" s="209">
        <v>69562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317909</v>
      </c>
      <c r="E59" s="214"/>
      <c r="G59" s="158">
        <f>E59-G60</f>
        <v>0</v>
      </c>
    </row>
    <row r="60" spans="1:7" ht="45.75" customHeight="1" x14ac:dyDescent="0.2">
      <c r="A60" s="2"/>
      <c r="B60" s="128" t="s">
        <v>65</v>
      </c>
      <c r="C60" s="79">
        <v>63</v>
      </c>
      <c r="D60" s="211">
        <v>211035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179585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>
        <v>106874</v>
      </c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>
        <v>1326896</v>
      </c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>
        <v>1326896</v>
      </c>
      <c r="E64" s="209"/>
    </row>
    <row r="65" spans="1:5" ht="44.1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44.1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6.75" customHeight="1" x14ac:dyDescent="0.2">
      <c r="A67" s="2">
        <f>A66+1</f>
        <v>6</v>
      </c>
      <c r="B67" s="127" t="s">
        <v>117</v>
      </c>
      <c r="C67" s="79">
        <v>72</v>
      </c>
      <c r="D67" s="209">
        <v>293543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8.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8.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6.6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11642566</v>
      </c>
      <c r="E72" s="211">
        <f>E55+E59+E63+E65+E66+E67+E68+E70+E71</f>
        <v>0</v>
      </c>
    </row>
    <row r="73" spans="1:5" ht="26.65" customHeight="1" x14ac:dyDescent="0.2">
      <c r="A73" s="4">
        <v>11</v>
      </c>
      <c r="B73" s="127" t="s">
        <v>69</v>
      </c>
      <c r="C73" s="80">
        <v>79</v>
      </c>
      <c r="D73" s="211">
        <f>D53+D72</f>
        <v>11721818</v>
      </c>
      <c r="E73" s="211">
        <f>E53+E72</f>
        <v>0</v>
      </c>
    </row>
    <row r="74" spans="1:5" ht="36" customHeight="1" x14ac:dyDescent="0.2">
      <c r="A74" s="2">
        <v>12</v>
      </c>
      <c r="B74" s="127" t="s">
        <v>92</v>
      </c>
      <c r="C74" s="80">
        <v>80</v>
      </c>
      <c r="D74" s="211">
        <f>D46-D73</f>
        <v>-9127921</v>
      </c>
      <c r="E74" s="211">
        <f>E46-E73</f>
        <v>0</v>
      </c>
    </row>
    <row r="75" spans="1:5" ht="27.75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61.15" customHeight="1" x14ac:dyDescent="0.2">
      <c r="A76" s="2">
        <v>1</v>
      </c>
      <c r="B76" s="134" t="s">
        <v>121</v>
      </c>
      <c r="C76" s="79">
        <v>84</v>
      </c>
      <c r="D76" s="209">
        <v>7342</v>
      </c>
      <c r="E76" s="209"/>
    </row>
    <row r="77" spans="1:5" ht="29.85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9.25" customHeight="1" x14ac:dyDescent="0.2">
      <c r="A78" s="2">
        <f>A77+1</f>
        <v>3</v>
      </c>
      <c r="B78" s="134" t="s">
        <v>123</v>
      </c>
      <c r="C78" s="79">
        <v>86</v>
      </c>
      <c r="D78" s="209">
        <v>410881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7" customHeight="1" x14ac:dyDescent="0.2">
      <c r="A80" s="2">
        <f>A79+1</f>
        <v>5</v>
      </c>
      <c r="B80" s="134" t="s">
        <v>125</v>
      </c>
      <c r="C80" s="79">
        <v>88</v>
      </c>
      <c r="D80" s="209">
        <v>8724382</v>
      </c>
      <c r="E80" s="209"/>
    </row>
    <row r="81" spans="1:5" ht="30.4" customHeight="1" x14ac:dyDescent="0.2">
      <c r="A81" s="4"/>
      <c r="B81" s="134" t="s">
        <v>70</v>
      </c>
      <c r="C81" s="80">
        <v>90</v>
      </c>
      <c r="D81" s="211">
        <f>D76+D77-D78+D79-D80</f>
        <v>-9127921</v>
      </c>
      <c r="E81" s="211">
        <f>E76+E77-E78+E79-E80</f>
        <v>0</v>
      </c>
    </row>
    <row r="82" spans="1:5" ht="18.7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4:E4"/>
    <mergeCell ref="B5:E5"/>
  </mergeCells>
  <pageMargins left="0.74803149606299213" right="0.55118110236220474" top="0.78740157480314965" bottom="0.78740157480314965" header="0.51181102362204722" footer="0.51181102362204722"/>
  <pageSetup paperSize="9" scale="75" orientation="portrait" verticalDpi="4294967294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1:E271"/>
  <sheetViews>
    <sheetView tabSelected="1" topLeftCell="A58" zoomScale="80" zoomScaleNormal="80" workbookViewId="0">
      <selection activeCell="O11" sqref="O11"/>
    </sheetView>
  </sheetViews>
  <sheetFormatPr defaultRowHeight="18" x14ac:dyDescent="0.35"/>
  <cols>
    <col min="1" max="1" width="5.140625" customWidth="1"/>
    <col min="2" max="2" width="59.140625" style="123" customWidth="1"/>
    <col min="3" max="3" width="8.28515625" style="78" customWidth="1"/>
    <col min="4" max="4" width="22.28515625" style="208" customWidth="1"/>
    <col min="5" max="5" width="24.140625" style="208" customWidth="1"/>
  </cols>
  <sheetData>
    <row r="1" spans="1:5" x14ac:dyDescent="0.35">
      <c r="B1" s="122" t="s">
        <v>33</v>
      </c>
    </row>
    <row r="2" spans="1:5" x14ac:dyDescent="0.35">
      <c r="B2" s="123" t="s">
        <v>148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149</v>
      </c>
      <c r="C5" s="229"/>
      <c r="D5" s="229"/>
      <c r="E5" s="229"/>
    </row>
    <row r="7" spans="1:5" ht="36" x14ac:dyDescent="0.2">
      <c r="A7" s="13" t="s">
        <v>2</v>
      </c>
      <c r="B7" s="124" t="s">
        <v>3</v>
      </c>
      <c r="C7" s="79" t="s">
        <v>4</v>
      </c>
      <c r="D7" s="86" t="s">
        <v>5</v>
      </c>
      <c r="E7" s="86" t="s">
        <v>5</v>
      </c>
    </row>
    <row r="8" spans="1:5" ht="17.649999999999999" customHeight="1" x14ac:dyDescent="0.2">
      <c r="A8" s="13" t="s">
        <v>6</v>
      </c>
      <c r="B8" s="124" t="s">
        <v>7</v>
      </c>
      <c r="C8" s="79" t="s">
        <v>8</v>
      </c>
      <c r="D8" s="87" t="s">
        <v>145</v>
      </c>
      <c r="E8" s="87" t="s">
        <v>150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48" customHeight="1" x14ac:dyDescent="0.2">
      <c r="A11" s="2">
        <v>1</v>
      </c>
      <c r="B11" s="127" t="s">
        <v>93</v>
      </c>
      <c r="C11" s="88" t="s">
        <v>15</v>
      </c>
      <c r="D11" s="209">
        <v>42684186</v>
      </c>
      <c r="E11" s="209">
        <v>77000467</v>
      </c>
    </row>
    <row r="12" spans="1:5" ht="47.25" customHeight="1" x14ac:dyDescent="0.2">
      <c r="A12" s="2">
        <f>A11+1</f>
        <v>2</v>
      </c>
      <c r="B12" s="127" t="s">
        <v>94</v>
      </c>
      <c r="C12" s="88" t="s">
        <v>16</v>
      </c>
      <c r="D12" s="209">
        <v>2752205</v>
      </c>
      <c r="E12" s="209">
        <v>2613432</v>
      </c>
    </row>
    <row r="13" spans="1:5" ht="48" customHeight="1" x14ac:dyDescent="0.2">
      <c r="A13" s="2">
        <f>A12+1</f>
        <v>3</v>
      </c>
      <c r="B13" s="127" t="s">
        <v>95</v>
      </c>
      <c r="C13" s="88" t="s">
        <v>17</v>
      </c>
      <c r="D13" s="209">
        <v>0</v>
      </c>
      <c r="E13" s="209">
        <v>0</v>
      </c>
    </row>
    <row r="14" spans="1:5" ht="33.7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6344</v>
      </c>
      <c r="E15" s="209">
        <v>6344</v>
      </c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27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45442735</v>
      </c>
      <c r="E19" s="211">
        <f>E11+E12+E13+E14+E15+E17</f>
        <v>79620243</v>
      </c>
    </row>
    <row r="20" spans="1:5" ht="21.4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71.650000000000006" customHeight="1" x14ac:dyDescent="0.2">
      <c r="A21" s="2">
        <f>A20+1</f>
        <v>1</v>
      </c>
      <c r="B21" s="127" t="s">
        <v>99</v>
      </c>
      <c r="C21" s="88">
        <v>19</v>
      </c>
      <c r="D21" s="209">
        <v>11229626</v>
      </c>
      <c r="E21" s="209">
        <v>11501591</v>
      </c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1925680</v>
      </c>
      <c r="E23" s="209">
        <v>1326841</v>
      </c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22650</v>
      </c>
      <c r="E25" s="209">
        <v>45553</v>
      </c>
    </row>
    <row r="26" spans="1:5" ht="25.5" customHeight="1" x14ac:dyDescent="0.2">
      <c r="A26" s="2"/>
      <c r="B26" s="128" t="s">
        <v>54</v>
      </c>
      <c r="C26" s="88" t="s">
        <v>29</v>
      </c>
      <c r="D26" s="209">
        <v>4455</v>
      </c>
      <c r="E26" s="209">
        <v>6399</v>
      </c>
    </row>
    <row r="27" spans="1:5" ht="84.4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81" customHeight="1" x14ac:dyDescent="0.2">
      <c r="A29" s="2"/>
      <c r="B29" s="127" t="s">
        <v>103</v>
      </c>
      <c r="C29" s="79">
        <v>25</v>
      </c>
      <c r="D29" s="209">
        <v>0</v>
      </c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>
        <v>0</v>
      </c>
      <c r="E30" s="213"/>
    </row>
    <row r="31" spans="1:5" ht="59.2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3.25" customHeight="1" x14ac:dyDescent="0.2">
      <c r="A32" s="2"/>
      <c r="B32" s="127" t="s">
        <v>55</v>
      </c>
      <c r="C32" s="80">
        <v>30</v>
      </c>
      <c r="D32" s="211">
        <f>D23+D27+D29+D31</f>
        <v>1925680</v>
      </c>
      <c r="E32" s="211">
        <f>E23+E27+E29+E31</f>
        <v>1326841</v>
      </c>
    </row>
    <row r="33" spans="1:5" ht="21.4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18.7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6487757</v>
      </c>
      <c r="E35" s="209">
        <v>7903566</v>
      </c>
    </row>
    <row r="36" spans="1:5" ht="44.65" customHeight="1" x14ac:dyDescent="0.2">
      <c r="A36" s="2"/>
      <c r="B36" s="128" t="s">
        <v>90</v>
      </c>
      <c r="C36" s="88" t="s">
        <v>37</v>
      </c>
      <c r="D36" s="209">
        <v>52950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69" customHeight="1" x14ac:dyDescent="0.2">
      <c r="A38" s="2"/>
      <c r="B38" s="127" t="s">
        <v>130</v>
      </c>
      <c r="C38" s="79">
        <v>35</v>
      </c>
      <c r="D38" s="209">
        <v>781602</v>
      </c>
      <c r="E38" s="209">
        <v>656865</v>
      </c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7322309</v>
      </c>
      <c r="E41" s="211">
        <f>E35+E38+E36+E39</f>
        <v>8560431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8.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19.5" customHeight="1" x14ac:dyDescent="0.2">
      <c r="A44" s="2">
        <v>6</v>
      </c>
      <c r="B44" s="127" t="s">
        <v>108</v>
      </c>
      <c r="C44" s="79">
        <v>42</v>
      </c>
      <c r="D44" s="209">
        <v>57723</v>
      </c>
      <c r="E44" s="209">
        <v>69636</v>
      </c>
    </row>
    <row r="45" spans="1:5" ht="30" x14ac:dyDescent="0.2">
      <c r="A45" s="4">
        <v>7</v>
      </c>
      <c r="B45" s="127" t="s">
        <v>60</v>
      </c>
      <c r="C45" s="80">
        <v>45</v>
      </c>
      <c r="D45" s="211">
        <f>D21+D32+D33+D41+D42+D44+D43</f>
        <v>20535338</v>
      </c>
      <c r="E45" s="211">
        <f>E21+E32+E33+E41+E42+E44+E43</f>
        <v>21458499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65978073</v>
      </c>
      <c r="E46" s="211">
        <f>E19+E45</f>
        <v>101078742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30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5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5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5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5" s="21" customFormat="1" ht="21.75" customHeight="1" x14ac:dyDescent="0.2">
      <c r="A52" s="23">
        <f>A51+1</f>
        <v>3</v>
      </c>
      <c r="B52" s="127" t="s">
        <v>111</v>
      </c>
      <c r="C52" s="79">
        <v>55</v>
      </c>
      <c r="D52" s="209">
        <v>3139875</v>
      </c>
      <c r="E52" s="209">
        <v>1101164</v>
      </c>
    </row>
    <row r="53" spans="1:5" ht="22.9" customHeight="1" x14ac:dyDescent="0.2">
      <c r="A53" s="4"/>
      <c r="B53" s="127" t="s">
        <v>35</v>
      </c>
      <c r="C53" s="80">
        <v>58</v>
      </c>
      <c r="D53" s="211">
        <f>D49+D51+D52</f>
        <v>3139875</v>
      </c>
      <c r="E53" s="211">
        <f>E49+E51+E52</f>
        <v>1101164</v>
      </c>
    </row>
    <row r="54" spans="1:5" ht="30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5" ht="95.25" customHeight="1" x14ac:dyDescent="0.2">
      <c r="A55" s="2">
        <v>1</v>
      </c>
      <c r="B55" s="127" t="s">
        <v>113</v>
      </c>
      <c r="C55" s="79">
        <v>60</v>
      </c>
      <c r="D55" s="209">
        <v>169016264</v>
      </c>
      <c r="E55" s="209">
        <v>223852465</v>
      </c>
    </row>
    <row r="56" spans="1:5" ht="40.9" customHeight="1" x14ac:dyDescent="0.2">
      <c r="A56" s="2"/>
      <c r="B56" s="127" t="s">
        <v>73</v>
      </c>
      <c r="C56" s="79" t="s">
        <v>48</v>
      </c>
      <c r="D56" s="209">
        <f>162932896+1</f>
        <v>162932897</v>
      </c>
      <c r="E56" s="209">
        <v>196064974</v>
      </c>
    </row>
    <row r="57" spans="1:5" ht="45" customHeight="1" x14ac:dyDescent="0.2">
      <c r="A57" s="2"/>
      <c r="B57" s="128" t="s">
        <v>91</v>
      </c>
      <c r="C57" s="79">
        <v>61</v>
      </c>
      <c r="D57" s="209">
        <v>388739</v>
      </c>
      <c r="E57" s="209">
        <v>21043375</v>
      </c>
    </row>
    <row r="58" spans="1:5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5" ht="99.2" customHeight="1" x14ac:dyDescent="0.2">
      <c r="A59" s="2">
        <v>2</v>
      </c>
      <c r="B59" s="127" t="s">
        <v>114</v>
      </c>
      <c r="C59" s="79">
        <v>62</v>
      </c>
      <c r="D59" s="209">
        <v>4589725</v>
      </c>
      <c r="E59" s="209">
        <v>4730873</v>
      </c>
    </row>
    <row r="60" spans="1:5" ht="33.75" customHeight="1" x14ac:dyDescent="0.2">
      <c r="A60" s="2"/>
      <c r="B60" s="128" t="s">
        <v>65</v>
      </c>
      <c r="C60" s="79">
        <v>63</v>
      </c>
      <c r="D60" s="211">
        <v>4589725</v>
      </c>
      <c r="E60" s="211">
        <v>4730873</v>
      </c>
    </row>
    <row r="61" spans="1:5" ht="43.5" customHeight="1" x14ac:dyDescent="0.2">
      <c r="A61" s="2"/>
      <c r="B61" s="128" t="s">
        <v>78</v>
      </c>
      <c r="C61" s="88" t="s">
        <v>31</v>
      </c>
      <c r="D61" s="209">
        <v>3789120</v>
      </c>
      <c r="E61" s="209">
        <v>3919552</v>
      </c>
    </row>
    <row r="62" spans="1:5" ht="44.65" customHeight="1" x14ac:dyDescent="0.2">
      <c r="A62" s="2"/>
      <c r="B62" s="128" t="s">
        <v>66</v>
      </c>
      <c r="C62" s="79">
        <v>64</v>
      </c>
      <c r="D62" s="209">
        <v>0</v>
      </c>
      <c r="E62" s="209"/>
    </row>
    <row r="63" spans="1:5" ht="66.75" customHeight="1" x14ac:dyDescent="0.2">
      <c r="A63" s="2">
        <v>3</v>
      </c>
      <c r="B63" s="127" t="s">
        <v>129</v>
      </c>
      <c r="C63" s="79">
        <v>65</v>
      </c>
      <c r="D63" s="209">
        <v>450297</v>
      </c>
      <c r="E63" s="209">
        <v>497139</v>
      </c>
    </row>
    <row r="64" spans="1:5" ht="37.5" customHeight="1" x14ac:dyDescent="0.2">
      <c r="A64" s="2"/>
      <c r="B64" s="128" t="s">
        <v>67</v>
      </c>
      <c r="C64" s="79">
        <v>66</v>
      </c>
      <c r="D64" s="209">
        <v>450297</v>
      </c>
      <c r="E64" s="209">
        <v>497139</v>
      </c>
    </row>
    <row r="65" spans="1:5" ht="48.4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54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56.25" customHeight="1" x14ac:dyDescent="0.2">
      <c r="A67" s="2">
        <f>A66+1</f>
        <v>6</v>
      </c>
      <c r="B67" s="127" t="s">
        <v>117</v>
      </c>
      <c r="C67" s="79">
        <v>72</v>
      </c>
      <c r="D67" s="209">
        <v>6470534</v>
      </c>
      <c r="E67" s="209">
        <v>6606290</v>
      </c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0.2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43.5" customHeight="1" x14ac:dyDescent="0.2">
      <c r="A71" s="2">
        <f>A70+1</f>
        <v>9</v>
      </c>
      <c r="B71" s="129" t="s">
        <v>120</v>
      </c>
      <c r="C71" s="79">
        <v>75</v>
      </c>
      <c r="D71" s="209">
        <v>0</v>
      </c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180526820</v>
      </c>
      <c r="E72" s="211">
        <f>E55+E59+E63+E65+E66+E67+E68+E70+E71</f>
        <v>235686767</v>
      </c>
    </row>
    <row r="73" spans="1:5" ht="26.25" customHeight="1" x14ac:dyDescent="0.2">
      <c r="A73" s="4">
        <v>11</v>
      </c>
      <c r="B73" s="127" t="s">
        <v>69</v>
      </c>
      <c r="C73" s="80">
        <v>79</v>
      </c>
      <c r="D73" s="211">
        <f>D53+D72</f>
        <v>183666695</v>
      </c>
      <c r="E73" s="211">
        <f>E53+E72</f>
        <v>236787931</v>
      </c>
    </row>
    <row r="74" spans="1:5" ht="33.75" customHeight="1" x14ac:dyDescent="0.2">
      <c r="A74" s="2">
        <v>12</v>
      </c>
      <c r="B74" s="127" t="s">
        <v>92</v>
      </c>
      <c r="C74" s="80">
        <v>80</v>
      </c>
      <c r="D74" s="211">
        <f>D46-D73</f>
        <v>-117688622</v>
      </c>
      <c r="E74" s="211">
        <f>E46-E73</f>
        <v>-135709189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42.75" customHeight="1" x14ac:dyDescent="0.2">
      <c r="A76" s="2">
        <v>1</v>
      </c>
      <c r="B76" s="134" t="s">
        <v>121</v>
      </c>
      <c r="C76" s="79">
        <v>84</v>
      </c>
      <c r="D76" s="209"/>
      <c r="E76" s="209"/>
    </row>
    <row r="77" spans="1:5" ht="31.5" customHeight="1" x14ac:dyDescent="0.2">
      <c r="A77" s="2">
        <f>A76+1</f>
        <v>2</v>
      </c>
      <c r="B77" s="134" t="s">
        <v>122</v>
      </c>
      <c r="C77" s="79">
        <v>85</v>
      </c>
      <c r="D77" s="209">
        <v>48493419</v>
      </c>
      <c r="E77" s="209">
        <v>43308094</v>
      </c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/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42" customHeight="1" x14ac:dyDescent="0.2">
      <c r="A80" s="2">
        <f>A79+1</f>
        <v>5</v>
      </c>
      <c r="B80" s="134" t="s">
        <v>125</v>
      </c>
      <c r="C80" s="79">
        <v>88</v>
      </c>
      <c r="D80" s="209">
        <v>166182041</v>
      </c>
      <c r="E80" s="209">
        <v>179017283</v>
      </c>
    </row>
    <row r="81" spans="1:5" ht="37.5" customHeight="1" x14ac:dyDescent="0.2">
      <c r="A81" s="4"/>
      <c r="B81" s="134" t="s">
        <v>70</v>
      </c>
      <c r="C81" s="80">
        <v>90</v>
      </c>
      <c r="D81" s="211">
        <f>D76+D77-D78+D79-D80</f>
        <v>-117688622</v>
      </c>
      <c r="E81" s="211">
        <f>E76+E77-E78+E79-E80</f>
        <v>-135709189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x14ac:dyDescent="0.2">
      <c r="A83" s="1"/>
      <c r="B83" s="83"/>
      <c r="C83" s="83"/>
      <c r="D83" s="217"/>
      <c r="E83" s="217"/>
    </row>
    <row r="84" spans="1:5" x14ac:dyDescent="0.2">
      <c r="A84" s="1"/>
      <c r="B84" s="83"/>
      <c r="C84" s="83"/>
      <c r="D84" s="217"/>
      <c r="E84" s="217"/>
    </row>
    <row r="85" spans="1:5" ht="16.5" x14ac:dyDescent="0.2">
      <c r="A85" s="1"/>
      <c r="B85" s="97"/>
      <c r="C85" s="97"/>
      <c r="D85" s="97"/>
      <c r="E85" s="97"/>
    </row>
    <row r="86" spans="1:5" ht="15" x14ac:dyDescent="0.2">
      <c r="A86" s="1"/>
      <c r="B86" s="222"/>
      <c r="C86" s="223"/>
      <c r="D86" s="224"/>
      <c r="E86" s="218"/>
    </row>
    <row r="87" spans="1:5" ht="15.75" x14ac:dyDescent="0.25">
      <c r="A87" s="1"/>
      <c r="B87" s="222"/>
      <c r="C87" s="225"/>
      <c r="D87" s="226"/>
      <c r="E87" s="218"/>
    </row>
    <row r="88" spans="1:5" ht="15.75" x14ac:dyDescent="0.2">
      <c r="A88" s="1"/>
      <c r="B88" s="220"/>
      <c r="C88" s="221"/>
      <c r="D88" s="221"/>
      <c r="E88" s="221"/>
    </row>
    <row r="89" spans="1:5" ht="15.75" x14ac:dyDescent="0.2">
      <c r="A89" s="1"/>
      <c r="B89" s="220"/>
      <c r="C89" s="221"/>
      <c r="D89" s="221"/>
      <c r="E89" s="221"/>
    </row>
    <row r="90" spans="1:5" ht="15.75" x14ac:dyDescent="0.2">
      <c r="A90" s="1"/>
      <c r="B90" s="220"/>
      <c r="C90" s="221"/>
      <c r="D90" s="221"/>
      <c r="E90" s="221"/>
    </row>
    <row r="91" spans="1:5" ht="15.75" x14ac:dyDescent="0.2">
      <c r="A91" s="1"/>
      <c r="B91" s="220"/>
      <c r="C91" s="227"/>
      <c r="D91" s="221"/>
      <c r="E91" s="221"/>
    </row>
    <row r="92" spans="1:5" ht="15.75" x14ac:dyDescent="0.25">
      <c r="A92" s="1"/>
      <c r="B92" s="219"/>
      <c r="C92" s="227"/>
      <c r="D92" s="228"/>
      <c r="E92" s="226"/>
    </row>
    <row r="93" spans="1:5" ht="15.75" x14ac:dyDescent="0.25">
      <c r="A93" s="1"/>
      <c r="B93" s="219"/>
      <c r="C93" s="227"/>
      <c r="D93" s="228"/>
      <c r="E93" s="226"/>
    </row>
    <row r="94" spans="1:5" ht="15.75" x14ac:dyDescent="0.25">
      <c r="A94" s="1"/>
      <c r="B94" s="219"/>
      <c r="C94" s="227"/>
      <c r="D94" s="228"/>
      <c r="E94" s="226"/>
    </row>
    <row r="95" spans="1:5" ht="15.75" x14ac:dyDescent="0.25">
      <c r="A95" s="1"/>
      <c r="B95" s="219"/>
      <c r="C95" s="225"/>
      <c r="D95" s="228"/>
      <c r="E95" s="228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A266" s="1"/>
      <c r="B266" s="97"/>
      <c r="C266" s="97"/>
      <c r="D266" s="97"/>
      <c r="E266" s="97"/>
    </row>
    <row r="267" spans="1:5" ht="16.5" x14ac:dyDescent="0.2">
      <c r="A267" s="1"/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ht="16.5" x14ac:dyDescent="0.2">
      <c r="B269" s="97"/>
      <c r="C269" s="97"/>
      <c r="D269" s="97"/>
      <c r="E269" s="97"/>
    </row>
    <row r="270" spans="1:5" ht="16.5" x14ac:dyDescent="0.2">
      <c r="B270" s="97"/>
      <c r="C270" s="97"/>
      <c r="D270" s="97"/>
      <c r="E270" s="97"/>
    </row>
    <row r="271" spans="1:5" x14ac:dyDescent="0.3">
      <c r="D271" s="217"/>
      <c r="E271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horizontalDpi="4294967294" verticalDpi="4294967294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/>
  <dimension ref="A1:G269"/>
  <sheetViews>
    <sheetView topLeftCell="A49" zoomScale="70" zoomScaleNormal="70" workbookViewId="0">
      <selection activeCell="D60" sqref="D60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9" max="9" width="9" customWidth="1"/>
    <col min="17" max="17" width="7.2851562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6" spans="1:5" ht="23.25" customHeight="1" x14ac:dyDescent="0.35"/>
    <row r="7" spans="1:5" ht="37.5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6.5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23.25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4.7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707642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81274763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1652889782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>
        <v>156202</v>
      </c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1778</v>
      </c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>
        <v>6179800</v>
      </c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>
        <v>5105267</v>
      </c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1741209967</v>
      </c>
      <c r="E19" s="211">
        <f>E11+E12+E13+E14+E15+E17</f>
        <v>0</v>
      </c>
    </row>
    <row r="20" spans="1:5" ht="23.25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87" customHeight="1" x14ac:dyDescent="0.2">
      <c r="A21" s="2">
        <f>A20+1</f>
        <v>1</v>
      </c>
      <c r="B21" s="127" t="s">
        <v>99</v>
      </c>
      <c r="C21" s="88">
        <v>19</v>
      </c>
      <c r="D21" s="209">
        <v>171908770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>
        <v>0</v>
      </c>
      <c r="E22" s="211">
        <v>0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14467538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>
        <v>0</v>
      </c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10102562</v>
      </c>
      <c r="E25" s="209"/>
    </row>
    <row r="26" spans="1:5" ht="27.7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64.900000000000006" customHeight="1" x14ac:dyDescent="0.2">
      <c r="A27" s="2"/>
      <c r="B27" s="127" t="s">
        <v>102</v>
      </c>
      <c r="C27" s="79">
        <v>23</v>
      </c>
      <c r="D27" s="209">
        <v>850156</v>
      </c>
      <c r="E27" s="209"/>
    </row>
    <row r="28" spans="1:5" ht="38.25" customHeight="1" x14ac:dyDescent="0.2">
      <c r="A28" s="2"/>
      <c r="B28" s="128" t="s">
        <v>88</v>
      </c>
      <c r="C28" s="79">
        <v>24</v>
      </c>
      <c r="D28" s="209"/>
      <c r="E28" s="209"/>
    </row>
    <row r="29" spans="1:5" ht="40.9" customHeight="1" x14ac:dyDescent="0.2">
      <c r="A29" s="2"/>
      <c r="B29" s="127" t="s">
        <v>103</v>
      </c>
      <c r="C29" s="79">
        <v>25</v>
      </c>
      <c r="D29" s="209">
        <v>13654776</v>
      </c>
      <c r="E29" s="209"/>
    </row>
    <row r="30" spans="1:5" ht="43.15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1.75" customHeight="1" x14ac:dyDescent="0.2">
      <c r="A32" s="2"/>
      <c r="B32" s="127" t="s">
        <v>55</v>
      </c>
      <c r="C32" s="80">
        <v>30</v>
      </c>
      <c r="D32" s="211">
        <f>D23+D27+D29+D31</f>
        <v>28972470</v>
      </c>
      <c r="E32" s="211">
        <f>E23+E27+E29+E31</f>
        <v>0</v>
      </c>
    </row>
    <row r="33" spans="1:5" ht="19.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19.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107254639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65100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48.6" customHeight="1" x14ac:dyDescent="0.2">
      <c r="A38" s="2"/>
      <c r="B38" s="127" t="s">
        <v>130</v>
      </c>
      <c r="C38" s="79">
        <v>35</v>
      </c>
      <c r="D38" s="209">
        <v>1576350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108896089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19.5" customHeight="1" x14ac:dyDescent="0.2">
      <c r="A44" s="2">
        <v>6</v>
      </c>
      <c r="B44" s="127" t="s">
        <v>108</v>
      </c>
      <c r="C44" s="79">
        <v>42</v>
      </c>
      <c r="D44" s="209">
        <v>407803</v>
      </c>
      <c r="E44" s="209"/>
    </row>
    <row r="45" spans="1:5" ht="22.9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310185132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2051395099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27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32.25" customHeight="1" x14ac:dyDescent="0.2">
      <c r="A49" s="2">
        <f>A48+1</f>
        <v>1</v>
      </c>
      <c r="B49" s="127" t="s">
        <v>109</v>
      </c>
      <c r="C49" s="79">
        <v>52</v>
      </c>
      <c r="D49" s="209">
        <v>594779</v>
      </c>
      <c r="E49" s="209"/>
    </row>
    <row r="50" spans="1:7" ht="32.25" customHeight="1" x14ac:dyDescent="0.2">
      <c r="A50" s="2"/>
      <c r="B50" s="128" t="s">
        <v>63</v>
      </c>
      <c r="C50" s="79">
        <v>53</v>
      </c>
      <c r="D50" s="209">
        <v>231827</v>
      </c>
      <c r="E50" s="209"/>
    </row>
    <row r="51" spans="1:7" ht="116.65" customHeight="1" x14ac:dyDescent="0.2">
      <c r="A51" s="2">
        <f>A49+1</f>
        <v>2</v>
      </c>
      <c r="B51" s="127" t="s">
        <v>110</v>
      </c>
      <c r="C51" s="79">
        <v>54</v>
      </c>
      <c r="D51" s="209">
        <v>9047</v>
      </c>
      <c r="E51" s="209"/>
    </row>
    <row r="52" spans="1:7" s="21" customFormat="1" ht="32.25" customHeight="1" x14ac:dyDescent="0.2">
      <c r="A52" s="23">
        <f>A51+1</f>
        <v>3</v>
      </c>
      <c r="B52" s="127" t="s">
        <v>111</v>
      </c>
      <c r="C52" s="79">
        <v>55</v>
      </c>
      <c r="D52" s="209">
        <v>18294573</v>
      </c>
      <c r="E52" s="209"/>
    </row>
    <row r="53" spans="1:7" ht="32.25" customHeight="1" x14ac:dyDescent="0.2">
      <c r="A53" s="4"/>
      <c r="B53" s="127" t="s">
        <v>35</v>
      </c>
      <c r="C53" s="80">
        <v>58</v>
      </c>
      <c r="D53" s="211">
        <f>D49+D51+D52</f>
        <v>18898399</v>
      </c>
      <c r="E53" s="211">
        <f>E49+E51+E52</f>
        <v>0</v>
      </c>
    </row>
    <row r="54" spans="1:7" ht="32.2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41658650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/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17615632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>
        <v>1217475</v>
      </c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40732540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40732540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31153557</v>
      </c>
      <c r="E61" s="209"/>
    </row>
    <row r="62" spans="1:7" ht="39.7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>
        <v>29104258</v>
      </c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>
        <v>11932924</v>
      </c>
      <c r="E64" s="209"/>
    </row>
    <row r="65" spans="1:5" ht="4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106.7" customHeight="1" x14ac:dyDescent="0.2">
      <c r="A66" s="2">
        <f>A65+1</f>
        <v>5</v>
      </c>
      <c r="B66" s="127" t="s">
        <v>116</v>
      </c>
      <c r="C66" s="79">
        <v>71</v>
      </c>
      <c r="D66" s="209">
        <v>5983</v>
      </c>
      <c r="E66" s="209"/>
    </row>
    <row r="67" spans="1:5" ht="42.75" customHeight="1" x14ac:dyDescent="0.2">
      <c r="A67" s="2">
        <f>A66+1</f>
        <v>6</v>
      </c>
      <c r="B67" s="127" t="s">
        <v>117</v>
      </c>
      <c r="C67" s="79">
        <v>72</v>
      </c>
      <c r="D67" s="209">
        <v>61542471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4" customHeight="1" x14ac:dyDescent="0.2">
      <c r="A69" s="2"/>
      <c r="B69" s="127" t="s">
        <v>68</v>
      </c>
      <c r="C69" s="88" t="s">
        <v>32</v>
      </c>
      <c r="D69" s="211"/>
      <c r="E69" s="211"/>
    </row>
    <row r="70" spans="1:5" ht="24.7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41.2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173043902</v>
      </c>
      <c r="E72" s="211">
        <f>E55+E59+E63+E65+E66+E67+E68+E70+E71</f>
        <v>0</v>
      </c>
    </row>
    <row r="73" spans="1:5" ht="30.4" customHeight="1" x14ac:dyDescent="0.2">
      <c r="A73" s="4">
        <v>11</v>
      </c>
      <c r="B73" s="127" t="s">
        <v>69</v>
      </c>
      <c r="C73" s="80">
        <v>79</v>
      </c>
      <c r="D73" s="211">
        <f>D53+D72</f>
        <v>191942301</v>
      </c>
      <c r="E73" s="211">
        <f>E53+E72</f>
        <v>0</v>
      </c>
    </row>
    <row r="74" spans="1:5" ht="47.25" customHeight="1" x14ac:dyDescent="0.2">
      <c r="A74" s="2">
        <v>12</v>
      </c>
      <c r="B74" s="127" t="s">
        <v>92</v>
      </c>
      <c r="C74" s="80">
        <v>80</v>
      </c>
      <c r="D74" s="211">
        <f>D46-D73</f>
        <v>1859452798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30.4" customHeight="1" x14ac:dyDescent="0.2">
      <c r="A76" s="2">
        <v>1</v>
      </c>
      <c r="B76" s="134" t="s">
        <v>121</v>
      </c>
      <c r="C76" s="79">
        <v>84</v>
      </c>
      <c r="D76" s="209">
        <v>1625132849</v>
      </c>
      <c r="E76" s="209"/>
    </row>
    <row r="77" spans="1:5" ht="31.9" customHeight="1" x14ac:dyDescent="0.2">
      <c r="A77" s="2">
        <f>A76+1</f>
        <v>2</v>
      </c>
      <c r="B77" s="134" t="s">
        <v>122</v>
      </c>
      <c r="C77" s="79">
        <v>85</v>
      </c>
      <c r="D77" s="209">
        <v>241869224</v>
      </c>
      <c r="E77" s="209"/>
    </row>
    <row r="78" spans="1:5" ht="29.25" customHeight="1" x14ac:dyDescent="0.2">
      <c r="A78" s="2">
        <f>A77+1</f>
        <v>3</v>
      </c>
      <c r="B78" s="134" t="s">
        <v>123</v>
      </c>
      <c r="C78" s="79">
        <v>86</v>
      </c>
      <c r="D78" s="209"/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30.6" customHeight="1" x14ac:dyDescent="0.2">
      <c r="A80" s="2">
        <f>A79+1</f>
        <v>5</v>
      </c>
      <c r="B80" s="134" t="s">
        <v>125</v>
      </c>
      <c r="C80" s="79">
        <v>88</v>
      </c>
      <c r="D80" s="209">
        <v>7549275</v>
      </c>
      <c r="E80" s="209"/>
    </row>
    <row r="81" spans="1:5" ht="25.5" customHeight="1" x14ac:dyDescent="0.2">
      <c r="A81" s="4"/>
      <c r="B81" s="134" t="s">
        <v>70</v>
      </c>
      <c r="C81" s="80">
        <v>90</v>
      </c>
      <c r="D81" s="211">
        <f>D76+D77-D78+D79-D80</f>
        <v>1859452798</v>
      </c>
      <c r="E81" s="211">
        <f>E76+E77-E78+E79-E80</f>
        <v>0</v>
      </c>
    </row>
    <row r="82" spans="1:5" ht="1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4294967295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/>
  <dimension ref="A1:G269"/>
  <sheetViews>
    <sheetView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ht="14.25" customHeight="1" x14ac:dyDescent="0.35">
      <c r="B1" s="122" t="s">
        <v>33</v>
      </c>
    </row>
    <row r="2" spans="1:5" x14ac:dyDescent="0.35">
      <c r="B2" s="123" t="s">
        <v>143</v>
      </c>
    </row>
    <row r="3" spans="1:5" ht="19.5" customHeight="1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8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21.4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25.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399955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1322344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/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1800</v>
      </c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1724099</v>
      </c>
      <c r="E19" s="211">
        <f>E11+E12+E13+E14+E15+E17</f>
        <v>0</v>
      </c>
    </row>
    <row r="20" spans="1:5" ht="24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198" customHeight="1" x14ac:dyDescent="0.2">
      <c r="A21" s="2">
        <f>A20+1</f>
        <v>1</v>
      </c>
      <c r="B21" s="127" t="s">
        <v>99</v>
      </c>
      <c r="C21" s="88">
        <v>19</v>
      </c>
      <c r="D21" s="209">
        <v>576929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/>
      <c r="E22" s="211"/>
    </row>
    <row r="23" spans="1:5" ht="114" customHeight="1" x14ac:dyDescent="0.2">
      <c r="A23" s="2"/>
      <c r="B23" s="127" t="s">
        <v>100</v>
      </c>
      <c r="C23" s="79">
        <v>21</v>
      </c>
      <c r="D23" s="209">
        <v>118950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75380</v>
      </c>
      <c r="E25" s="209"/>
    </row>
    <row r="26" spans="1:5" ht="19.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48.4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21.4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21.7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2.9" customHeight="1" x14ac:dyDescent="0.2">
      <c r="A32" s="2"/>
      <c r="B32" s="127" t="s">
        <v>55</v>
      </c>
      <c r="C32" s="80">
        <v>30</v>
      </c>
      <c r="D32" s="211">
        <f>D23+D27+D29+D31</f>
        <v>118950</v>
      </c>
      <c r="E32" s="211">
        <f>E23+E27+E29+E31</f>
        <v>0</v>
      </c>
    </row>
    <row r="33" spans="1:5" ht="21.7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2.9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/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14600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58.9" customHeight="1" x14ac:dyDescent="0.2">
      <c r="A38" s="2"/>
      <c r="B38" s="127" t="s">
        <v>130</v>
      </c>
      <c r="C38" s="79">
        <v>35</v>
      </c>
      <c r="D38" s="209">
        <v>11055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25655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x14ac:dyDescent="0.2">
      <c r="A44" s="2">
        <v>6</v>
      </c>
      <c r="B44" s="127" t="s">
        <v>108</v>
      </c>
      <c r="C44" s="79">
        <v>42</v>
      </c>
      <c r="D44" s="209">
        <v>1601</v>
      </c>
      <c r="E44" s="209"/>
    </row>
    <row r="45" spans="1:5" ht="30" x14ac:dyDescent="0.2">
      <c r="A45" s="4">
        <v>7</v>
      </c>
      <c r="B45" s="127" t="s">
        <v>60</v>
      </c>
      <c r="C45" s="80">
        <v>45</v>
      </c>
      <c r="D45" s="211">
        <f>D21+D32+D33+D41+D42+D44+D43</f>
        <v>723135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2447234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1.9" customHeight="1" x14ac:dyDescent="0.2">
      <c r="A52" s="23">
        <f>A51+1</f>
        <v>3</v>
      </c>
      <c r="B52" s="127" t="s">
        <v>111</v>
      </c>
      <c r="C52" s="79">
        <v>55</v>
      </c>
      <c r="D52" s="209">
        <v>3139093</v>
      </c>
      <c r="E52" s="209"/>
    </row>
    <row r="53" spans="1:7" ht="23.25" customHeight="1" x14ac:dyDescent="0.2">
      <c r="A53" s="4"/>
      <c r="B53" s="127" t="s">
        <v>35</v>
      </c>
      <c r="C53" s="80">
        <v>58</v>
      </c>
      <c r="D53" s="211">
        <f>D49+D51+D52</f>
        <v>3139093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31904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/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31904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335505</v>
      </c>
      <c r="E59" s="214"/>
      <c r="G59" s="158">
        <f>E59-G60</f>
        <v>0</v>
      </c>
    </row>
    <row r="60" spans="1:7" ht="61.5" customHeight="1" x14ac:dyDescent="0.2">
      <c r="A60" s="2"/>
      <c r="B60" s="128" t="s">
        <v>65</v>
      </c>
      <c r="C60" s="79">
        <v>63</v>
      </c>
      <c r="D60" s="211">
        <v>335505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283848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89.6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84.7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460175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1.7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1.4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1.7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827584</v>
      </c>
      <c r="E72" s="211">
        <f>E55+E59+E63+E65+E66+E67+E68+E70+E71</f>
        <v>0</v>
      </c>
    </row>
    <row r="73" spans="1:5" ht="27.75" customHeight="1" x14ac:dyDescent="0.2">
      <c r="A73" s="4">
        <v>11</v>
      </c>
      <c r="B73" s="127" t="s">
        <v>69</v>
      </c>
      <c r="C73" s="80">
        <v>79</v>
      </c>
      <c r="D73" s="211">
        <f>D53+D72</f>
        <v>3966677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-1519443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31.9" customHeight="1" x14ac:dyDescent="0.2">
      <c r="A76" s="2">
        <v>1</v>
      </c>
      <c r="B76" s="134" t="s">
        <v>121</v>
      </c>
      <c r="C76" s="79">
        <v>84</v>
      </c>
      <c r="D76" s="209">
        <v>1423172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5669074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>
        <v>2726459</v>
      </c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/>
      <c r="E80" s="209"/>
    </row>
    <row r="81" spans="1:5" ht="23.25" customHeight="1" x14ac:dyDescent="0.2">
      <c r="A81" s="4"/>
      <c r="B81" s="134" t="s">
        <v>70</v>
      </c>
      <c r="C81" s="80">
        <v>90</v>
      </c>
      <c r="D81" s="211">
        <f>D76+D77-D78+D79-D80</f>
        <v>-1519443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/>
  <dimension ref="A1:G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8.75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20.25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162218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1051117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/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1213335</v>
      </c>
      <c r="E19" s="211">
        <f>E11+E12+E13+E14+E15+E17</f>
        <v>0</v>
      </c>
    </row>
    <row r="20" spans="1:5" ht="25.5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64.5" customHeight="1" x14ac:dyDescent="0.2">
      <c r="A21" s="2">
        <f>A20+1</f>
        <v>1</v>
      </c>
      <c r="B21" s="127" t="s">
        <v>99</v>
      </c>
      <c r="C21" s="88">
        <v>19</v>
      </c>
      <c r="D21" s="209">
        <v>460249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66.599999999999994" customHeight="1" x14ac:dyDescent="0.2">
      <c r="A23" s="2"/>
      <c r="B23" s="127" t="s">
        <v>100</v>
      </c>
      <c r="C23" s="79">
        <v>21</v>
      </c>
      <c r="D23" s="209">
        <f>2873+165946+729</f>
        <v>169548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2873</v>
      </c>
      <c r="E25" s="209"/>
    </row>
    <row r="26" spans="1:5" ht="31.1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57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62.1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>
        <v>0</v>
      </c>
      <c r="E31" s="209"/>
    </row>
    <row r="32" spans="1:5" ht="30.4" customHeight="1" x14ac:dyDescent="0.2">
      <c r="A32" s="2"/>
      <c r="B32" s="127" t="s">
        <v>55</v>
      </c>
      <c r="C32" s="80">
        <v>30</v>
      </c>
      <c r="D32" s="211">
        <f>D23+D27+D29+D31</f>
        <v>169548</v>
      </c>
      <c r="E32" s="211">
        <f>E23+E27+E29+E31</f>
        <v>0</v>
      </c>
    </row>
    <row r="33" spans="1:5" ht="29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30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f>3129235</f>
        <v>3129235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401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63" customHeight="1" x14ac:dyDescent="0.2">
      <c r="A38" s="2"/>
      <c r="B38" s="127" t="s">
        <v>130</v>
      </c>
      <c r="C38" s="79">
        <v>35</v>
      </c>
      <c r="D38" s="209">
        <v>0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3129636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x14ac:dyDescent="0.2">
      <c r="A44" s="2">
        <v>6</v>
      </c>
      <c r="B44" s="127" t="s">
        <v>108</v>
      </c>
      <c r="C44" s="79">
        <v>42</v>
      </c>
      <c r="D44" s="209"/>
      <c r="E44" s="209"/>
    </row>
    <row r="45" spans="1:5" ht="30" x14ac:dyDescent="0.2">
      <c r="A45" s="4">
        <v>7</v>
      </c>
      <c r="B45" s="127" t="s">
        <v>60</v>
      </c>
      <c r="C45" s="80">
        <v>45</v>
      </c>
      <c r="D45" s="211">
        <f>D21+D32+D33+D41+D42+D44+D43</f>
        <v>3759433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4972768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4.75" customHeight="1" x14ac:dyDescent="0.2">
      <c r="A52" s="23">
        <f>A51+1</f>
        <v>3</v>
      </c>
      <c r="B52" s="127" t="s">
        <v>111</v>
      </c>
      <c r="C52" s="79">
        <v>55</v>
      </c>
      <c r="D52" s="209">
        <v>0</v>
      </c>
      <c r="E52" s="209"/>
    </row>
    <row r="53" spans="1:7" ht="25.5" customHeight="1" x14ac:dyDescent="0.2">
      <c r="A53" s="4"/>
      <c r="B53" s="127" t="s">
        <v>35</v>
      </c>
      <c r="C53" s="80">
        <v>58</v>
      </c>
      <c r="D53" s="211">
        <f>D49+D51+D52</f>
        <v>0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f>3</f>
        <v>3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/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f>D55</f>
        <v>3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f>D60</f>
        <v>222398</v>
      </c>
      <c r="E59" s="214"/>
      <c r="G59" s="159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f>189355+33043</f>
        <v>222398</v>
      </c>
      <c r="E60" s="215"/>
      <c r="G60" s="160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189355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63" customHeight="1" x14ac:dyDescent="0.2">
      <c r="A65" s="2">
        <v>4</v>
      </c>
      <c r="B65" s="127" t="s">
        <v>115</v>
      </c>
      <c r="C65" s="79">
        <v>70</v>
      </c>
      <c r="D65" s="209">
        <v>0</v>
      </c>
      <c r="E65" s="209"/>
    </row>
    <row r="66" spans="1:5" ht="70.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f>295592+1778</f>
        <v>297370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0.2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2.9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4.7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519771</v>
      </c>
      <c r="E72" s="211">
        <f>E55+E59+E63+E65+E66+E67+E68+E70+E71</f>
        <v>0</v>
      </c>
    </row>
    <row r="73" spans="1:5" ht="24.75" customHeight="1" x14ac:dyDescent="0.2">
      <c r="A73" s="4">
        <v>11</v>
      </c>
      <c r="B73" s="127" t="s">
        <v>69</v>
      </c>
      <c r="C73" s="80">
        <v>79</v>
      </c>
      <c r="D73" s="211">
        <f>D53+D72</f>
        <v>519771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4452997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79.5" customHeight="1" x14ac:dyDescent="0.2">
      <c r="A76" s="2">
        <v>1</v>
      </c>
      <c r="B76" s="134" t="s">
        <v>121</v>
      </c>
      <c r="C76" s="79">
        <v>84</v>
      </c>
      <c r="D76" s="209"/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>
        <v>3514885</v>
      </c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/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>
        <v>938112</v>
      </c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/>
      <c r="E80" s="209"/>
    </row>
    <row r="81" spans="1:5" ht="24" customHeight="1" x14ac:dyDescent="0.2">
      <c r="A81" s="4"/>
      <c r="B81" s="134" t="s">
        <v>70</v>
      </c>
      <c r="C81" s="80">
        <v>90</v>
      </c>
      <c r="D81" s="211">
        <f>D76+D77-D78+D79-D80</f>
        <v>4452997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/>
  <dimension ref="A1:G269"/>
  <sheetViews>
    <sheetView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6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8.75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20.25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18.7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33422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5861498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14783167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>
        <v>0</v>
      </c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0</v>
      </c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>
        <v>0</v>
      </c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>
        <v>0</v>
      </c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>
        <v>0</v>
      </c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20678087</v>
      </c>
      <c r="E19" s="211">
        <f>E11+E12+E13+E14+E15+E17</f>
        <v>0</v>
      </c>
    </row>
    <row r="20" spans="1:5" ht="25.5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81" customHeight="1" x14ac:dyDescent="0.2">
      <c r="A21" s="2">
        <f>A20+1</f>
        <v>1</v>
      </c>
      <c r="B21" s="127" t="s">
        <v>99</v>
      </c>
      <c r="C21" s="88">
        <v>19</v>
      </c>
      <c r="D21" s="209">
        <v>1508192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49.9" customHeight="1" x14ac:dyDescent="0.2">
      <c r="A23" s="2"/>
      <c r="B23" s="127" t="s">
        <v>100</v>
      </c>
      <c r="C23" s="79">
        <v>21</v>
      </c>
      <c r="D23" s="209">
        <v>1855584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>
        <v>0</v>
      </c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1608026</v>
      </c>
      <c r="E25" s="209"/>
    </row>
    <row r="26" spans="1:5" ht="63.75" customHeight="1" x14ac:dyDescent="0.2">
      <c r="A26" s="2"/>
      <c r="B26" s="128" t="s">
        <v>54</v>
      </c>
      <c r="C26" s="88" t="s">
        <v>29</v>
      </c>
      <c r="D26" s="209">
        <v>300</v>
      </c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>
        <v>0</v>
      </c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>
        <v>0</v>
      </c>
      <c r="E28" s="209"/>
    </row>
    <row r="29" spans="1:5" ht="141.75" customHeight="1" x14ac:dyDescent="0.2">
      <c r="A29" s="2"/>
      <c r="B29" s="127" t="s">
        <v>103</v>
      </c>
      <c r="C29" s="79">
        <v>25</v>
      </c>
      <c r="D29" s="209">
        <v>0</v>
      </c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>
        <v>0</v>
      </c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>
        <v>0</v>
      </c>
      <c r="E31" s="209"/>
    </row>
    <row r="32" spans="1:5" ht="20.25" customHeight="1" x14ac:dyDescent="0.2">
      <c r="A32" s="2"/>
      <c r="B32" s="127" t="s">
        <v>55</v>
      </c>
      <c r="C32" s="80">
        <v>30</v>
      </c>
      <c r="D32" s="211">
        <f>D23+D27+D29+D31</f>
        <v>1855584</v>
      </c>
      <c r="E32" s="211">
        <f>E23+E27+E29+E31</f>
        <v>0</v>
      </c>
    </row>
    <row r="33" spans="1:5" ht="21.4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1.7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1501763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6800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>
        <v>0</v>
      </c>
      <c r="E37" s="211"/>
    </row>
    <row r="38" spans="1:5" ht="67.900000000000006" customHeight="1" x14ac:dyDescent="0.2">
      <c r="A38" s="2"/>
      <c r="B38" s="127" t="s">
        <v>130</v>
      </c>
      <c r="C38" s="79">
        <v>35</v>
      </c>
      <c r="D38" s="209">
        <v>64002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>
        <v>0</v>
      </c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1572565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>
        <v>0</v>
      </c>
      <c r="E42" s="209"/>
    </row>
    <row r="43" spans="1:5" ht="21.75" customHeight="1" x14ac:dyDescent="0.2">
      <c r="A43" s="2"/>
      <c r="B43" s="128" t="s">
        <v>59</v>
      </c>
      <c r="C43" s="91" t="s">
        <v>39</v>
      </c>
      <c r="D43" s="209">
        <v>0</v>
      </c>
      <c r="E43" s="209"/>
    </row>
    <row r="44" spans="1:5" ht="23.25" customHeight="1" x14ac:dyDescent="0.2">
      <c r="A44" s="2">
        <v>6</v>
      </c>
      <c r="B44" s="127" t="s">
        <v>108</v>
      </c>
      <c r="C44" s="79">
        <v>42</v>
      </c>
      <c r="D44" s="209">
        <v>471</v>
      </c>
      <c r="E44" s="209"/>
    </row>
    <row r="45" spans="1:5" ht="21.7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4936812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25614899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26.6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>
        <v>0</v>
      </c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>
        <v>0</v>
      </c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>
        <v>0</v>
      </c>
      <c r="E51" s="209"/>
    </row>
    <row r="52" spans="1:7" s="21" customFormat="1" ht="21.75" customHeight="1" x14ac:dyDescent="0.2">
      <c r="A52" s="23">
        <f>A51+1</f>
        <v>3</v>
      </c>
      <c r="B52" s="127" t="s">
        <v>111</v>
      </c>
      <c r="C52" s="79">
        <v>55</v>
      </c>
      <c r="D52" s="209">
        <v>174090</v>
      </c>
      <c r="E52" s="209"/>
    </row>
    <row r="53" spans="1:7" ht="23.25" customHeight="1" x14ac:dyDescent="0.2">
      <c r="A53" s="4"/>
      <c r="B53" s="127" t="s">
        <v>35</v>
      </c>
      <c r="C53" s="80">
        <v>58</v>
      </c>
      <c r="D53" s="211">
        <f>D49+D51+D52</f>
        <v>174090</v>
      </c>
      <c r="E53" s="211">
        <f>E49+E51+E52</f>
        <v>0</v>
      </c>
    </row>
    <row r="54" spans="1:7" ht="30.7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285571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0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283771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>
        <v>0</v>
      </c>
      <c r="E58" s="209"/>
    </row>
    <row r="59" spans="1:7" ht="51" customHeight="1" x14ac:dyDescent="0.2">
      <c r="A59" s="2">
        <v>2</v>
      </c>
      <c r="B59" s="127" t="s">
        <v>114</v>
      </c>
      <c r="C59" s="79">
        <v>62</v>
      </c>
      <c r="D59" s="209">
        <v>718858</v>
      </c>
      <c r="E59" s="214"/>
      <c r="G59" s="158">
        <f>E59-G60</f>
        <v>0</v>
      </c>
    </row>
    <row r="60" spans="1:7" ht="29.45" customHeight="1" x14ac:dyDescent="0.2">
      <c r="A60" s="2"/>
      <c r="B60" s="128" t="s">
        <v>65</v>
      </c>
      <c r="C60" s="79">
        <v>63</v>
      </c>
      <c r="D60" s="211">
        <v>718858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603143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>
        <v>0</v>
      </c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>
        <v>0</v>
      </c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>
        <v>0</v>
      </c>
      <c r="E64" s="209"/>
    </row>
    <row r="65" spans="1:5" ht="44.65" customHeight="1" x14ac:dyDescent="0.2">
      <c r="A65" s="2">
        <v>4</v>
      </c>
      <c r="B65" s="127" t="s">
        <v>115</v>
      </c>
      <c r="C65" s="79">
        <v>70</v>
      </c>
      <c r="D65" s="209">
        <v>0</v>
      </c>
      <c r="E65" s="209"/>
    </row>
    <row r="66" spans="1:5" ht="36" customHeight="1" x14ac:dyDescent="0.2">
      <c r="A66" s="2">
        <f>A65+1</f>
        <v>5</v>
      </c>
      <c r="B66" s="127" t="s">
        <v>116</v>
      </c>
      <c r="C66" s="79">
        <v>71</v>
      </c>
      <c r="D66" s="209">
        <v>0</v>
      </c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1029705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>
        <v>0</v>
      </c>
      <c r="E68" s="209"/>
    </row>
    <row r="69" spans="1:5" ht="21.7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2.9" customHeight="1" x14ac:dyDescent="0.2">
      <c r="A70" s="2">
        <f>A68+1</f>
        <v>8</v>
      </c>
      <c r="B70" s="127" t="s">
        <v>119</v>
      </c>
      <c r="C70" s="79">
        <v>74</v>
      </c>
      <c r="D70" s="209">
        <v>0</v>
      </c>
      <c r="E70" s="209"/>
    </row>
    <row r="71" spans="1:5" ht="33.75" customHeight="1" x14ac:dyDescent="0.2">
      <c r="A71" s="2">
        <f>A70+1</f>
        <v>9</v>
      </c>
      <c r="B71" s="129" t="s">
        <v>120</v>
      </c>
      <c r="C71" s="79">
        <v>75</v>
      </c>
      <c r="D71" s="209">
        <v>0</v>
      </c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2034134</v>
      </c>
      <c r="E72" s="211">
        <f>E55+E59+E63+E65+E66+E67+E68+E70+E71</f>
        <v>0</v>
      </c>
    </row>
    <row r="73" spans="1:5" ht="21.4" customHeight="1" x14ac:dyDescent="0.2">
      <c r="A73" s="4">
        <v>11</v>
      </c>
      <c r="B73" s="127" t="s">
        <v>69</v>
      </c>
      <c r="C73" s="80">
        <v>79</v>
      </c>
      <c r="D73" s="211">
        <f>D53+D72</f>
        <v>2208224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23406675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30.4" customHeight="1" x14ac:dyDescent="0.2">
      <c r="A76" s="2">
        <v>1</v>
      </c>
      <c r="B76" s="134" t="s">
        <v>121</v>
      </c>
      <c r="C76" s="79">
        <v>84</v>
      </c>
      <c r="D76" s="209">
        <v>14787269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>
        <v>10072870</v>
      </c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0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1453464</v>
      </c>
      <c r="E80" s="209"/>
    </row>
    <row r="81" spans="1:5" ht="22.9" customHeight="1" x14ac:dyDescent="0.2">
      <c r="A81" s="4"/>
      <c r="B81" s="134" t="s">
        <v>70</v>
      </c>
      <c r="C81" s="80">
        <v>90</v>
      </c>
      <c r="D81" s="211">
        <f>D76+D77-D78+D79-D80</f>
        <v>23406675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69"/>
  <sheetViews>
    <sheetView topLeftCell="A67"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6" max="6" width="10.28515625" customWidth="1"/>
    <col min="7" max="7" width="18.28515625" customWidth="1"/>
    <col min="8" max="16" width="10.2851562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29.2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29.25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18.75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19.5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80.650000000000006" customHeight="1" x14ac:dyDescent="0.2">
      <c r="A11" s="2">
        <v>1</v>
      </c>
      <c r="B11" s="127" t="s">
        <v>93</v>
      </c>
      <c r="C11" s="88" t="s">
        <v>15</v>
      </c>
      <c r="D11" s="209">
        <v>367168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4641119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161181020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54.75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166189307</v>
      </c>
      <c r="E19" s="211">
        <f>E11+E12+E13+E14+E15+E17</f>
        <v>0</v>
      </c>
    </row>
    <row r="20" spans="1:5" ht="21.4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60.75" customHeight="1" x14ac:dyDescent="0.2">
      <c r="A21" s="2">
        <f>A20+1</f>
        <v>1</v>
      </c>
      <c r="B21" s="127" t="s">
        <v>99</v>
      </c>
      <c r="C21" s="88">
        <v>19</v>
      </c>
      <c r="D21" s="209">
        <v>5684990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39.75" customHeight="1" x14ac:dyDescent="0.2">
      <c r="A23" s="2"/>
      <c r="B23" s="127" t="s">
        <v>100</v>
      </c>
      <c r="C23" s="79">
        <v>21</v>
      </c>
      <c r="D23" s="209">
        <v>1164211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31.9" customHeight="1" x14ac:dyDescent="0.2">
      <c r="A25" s="2"/>
      <c r="B25" s="127" t="s">
        <v>101</v>
      </c>
      <c r="C25" s="79">
        <v>22</v>
      </c>
      <c r="D25" s="209">
        <v>976</v>
      </c>
      <c r="E25" s="209"/>
    </row>
    <row r="26" spans="1:5" ht="27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>
        <v>30085</v>
      </c>
      <c r="E27" s="209"/>
    </row>
    <row r="28" spans="1:5" ht="59.25" customHeight="1" x14ac:dyDescent="0.2">
      <c r="A28" s="2"/>
      <c r="B28" s="128" t="s">
        <v>88</v>
      </c>
      <c r="C28" s="79">
        <v>24</v>
      </c>
      <c r="D28" s="209"/>
      <c r="E28" s="209"/>
    </row>
    <row r="29" spans="1:5" ht="67.900000000000006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0.25" customHeight="1" x14ac:dyDescent="0.2">
      <c r="A32" s="2"/>
      <c r="B32" s="127" t="s">
        <v>55</v>
      </c>
      <c r="C32" s="80">
        <v>30</v>
      </c>
      <c r="D32" s="211">
        <f>D23+D27+D29+D31</f>
        <v>1194296</v>
      </c>
      <c r="E32" s="211">
        <f>E23+E27+E29+E31</f>
        <v>0</v>
      </c>
    </row>
    <row r="33" spans="1:5" ht="21.7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1.7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30922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50800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73.900000000000006" customHeight="1" x14ac:dyDescent="0.2">
      <c r="A38" s="2"/>
      <c r="B38" s="127" t="s">
        <v>130</v>
      </c>
      <c r="C38" s="79">
        <v>35</v>
      </c>
      <c r="D38" s="209">
        <v>3509356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3591078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18" customHeight="1" x14ac:dyDescent="0.2">
      <c r="A44" s="2">
        <v>6</v>
      </c>
      <c r="B44" s="127" t="s">
        <v>108</v>
      </c>
      <c r="C44" s="79">
        <v>42</v>
      </c>
      <c r="D44" s="209">
        <v>33283</v>
      </c>
      <c r="E44" s="209"/>
    </row>
    <row r="45" spans="1:5" ht="16.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10503647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176692954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60.75" customHeight="1" x14ac:dyDescent="0.2">
      <c r="A49" s="2">
        <f>A48+1</f>
        <v>1</v>
      </c>
      <c r="B49" s="127" t="s">
        <v>109</v>
      </c>
      <c r="C49" s="79">
        <v>52</v>
      </c>
      <c r="D49" s="209">
        <v>401841</v>
      </c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60" customHeight="1" x14ac:dyDescent="0.2">
      <c r="A52" s="23">
        <f>A51+1</f>
        <v>3</v>
      </c>
      <c r="B52" s="127" t="s">
        <v>111</v>
      </c>
      <c r="C52" s="79">
        <v>55</v>
      </c>
      <c r="D52" s="209">
        <v>169625063</v>
      </c>
      <c r="E52" s="209"/>
    </row>
    <row r="53" spans="1:7" ht="29.25" customHeight="1" x14ac:dyDescent="0.2">
      <c r="A53" s="4"/>
      <c r="B53" s="127" t="s">
        <v>35</v>
      </c>
      <c r="C53" s="80">
        <v>58</v>
      </c>
      <c r="D53" s="211">
        <f>D49+D51+D52</f>
        <v>170026904</v>
      </c>
      <c r="E53" s="211">
        <f>E49+E51+E52</f>
        <v>0</v>
      </c>
    </row>
    <row r="54" spans="1:7" ht="30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216198319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212456841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721093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4857650</v>
      </c>
      <c r="E59" s="214"/>
      <c r="G59" s="158">
        <f>E59-G60</f>
        <v>0</v>
      </c>
    </row>
    <row r="60" spans="1:7" ht="31.9" customHeight="1" x14ac:dyDescent="0.2">
      <c r="A60" s="2"/>
      <c r="B60" s="128" t="s">
        <v>65</v>
      </c>
      <c r="C60" s="79">
        <v>63</v>
      </c>
      <c r="D60" s="211">
        <v>4857650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4097898</v>
      </c>
      <c r="E61" s="209"/>
    </row>
    <row r="62" spans="1:7" ht="39.4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37.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37.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6614270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3.2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3.2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38.2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227670239</v>
      </c>
      <c r="E72" s="211">
        <f>E55+E59+E63+E65+E66+E67+E68+E70+E71</f>
        <v>0</v>
      </c>
    </row>
    <row r="73" spans="1:5" ht="22.9" customHeight="1" x14ac:dyDescent="0.2">
      <c r="A73" s="4">
        <v>11</v>
      </c>
      <c r="B73" s="127" t="s">
        <v>69</v>
      </c>
      <c r="C73" s="80">
        <v>79</v>
      </c>
      <c r="D73" s="211">
        <f>D53+D72</f>
        <v>397697143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-221004189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27.75" customHeight="1" x14ac:dyDescent="0.2">
      <c r="A76" s="2">
        <v>1</v>
      </c>
      <c r="B76" s="134" t="s">
        <v>121</v>
      </c>
      <c r="C76" s="79">
        <v>84</v>
      </c>
      <c r="D76" s="209">
        <v>109409475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79667951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250745713</v>
      </c>
      <c r="E80" s="209"/>
    </row>
    <row r="81" spans="1:5" ht="21.4" customHeight="1" x14ac:dyDescent="0.2">
      <c r="A81" s="4"/>
      <c r="B81" s="134" t="s">
        <v>70</v>
      </c>
      <c r="C81" s="80">
        <v>90</v>
      </c>
      <c r="D81" s="211">
        <f>D76+D77-D78+D79-D80</f>
        <v>-221004189</v>
      </c>
      <c r="E81" s="211">
        <f>E76+E77-E78+E79-E80</f>
        <v>0</v>
      </c>
    </row>
    <row r="82" spans="1:5" ht="16.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69"/>
  <sheetViews>
    <sheetView topLeftCell="A55"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6" max="6" width="10.28515625" customWidth="1"/>
    <col min="7" max="7" width="18.28515625" customWidth="1"/>
    <col min="8" max="29" width="10.2851562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6.5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18.75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17.649999999999999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294052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3635721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86676179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>
        <v>305666</v>
      </c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>
        <v>305666</v>
      </c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SUM(D11:D17)</f>
        <v>90911618</v>
      </c>
      <c r="E19" s="211">
        <f>SUM(E11:E17)</f>
        <v>0</v>
      </c>
    </row>
    <row r="20" spans="1:5" ht="19.5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33.6" customHeight="1" x14ac:dyDescent="0.2">
      <c r="A21" s="2">
        <f>A20+1</f>
        <v>1</v>
      </c>
      <c r="B21" s="127" t="s">
        <v>99</v>
      </c>
      <c r="C21" s="88">
        <v>19</v>
      </c>
      <c r="D21" s="209">
        <v>2552967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49.9" customHeight="1" x14ac:dyDescent="0.2">
      <c r="A23" s="2"/>
      <c r="B23" s="127" t="s">
        <v>100</v>
      </c>
      <c r="C23" s="79">
        <v>21</v>
      </c>
      <c r="D23" s="209">
        <v>829629</v>
      </c>
      <c r="E23" s="209"/>
    </row>
    <row r="24" spans="1:5" ht="36.7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187</v>
      </c>
      <c r="E25" s="209"/>
    </row>
    <row r="26" spans="1:5" ht="21.7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54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30.6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22.9" customHeight="1" x14ac:dyDescent="0.2">
      <c r="A32" s="2"/>
      <c r="B32" s="127" t="s">
        <v>55</v>
      </c>
      <c r="C32" s="80">
        <v>30</v>
      </c>
      <c r="D32" s="211">
        <f>D23+D27+D29+D31</f>
        <v>829629</v>
      </c>
      <c r="E32" s="211">
        <f>E23+E27+E29+E31</f>
        <v>0</v>
      </c>
    </row>
    <row r="33" spans="1:5" ht="23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25.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53.65" customHeight="1" x14ac:dyDescent="0.2">
      <c r="A35" s="2"/>
      <c r="B35" s="127" t="s">
        <v>106</v>
      </c>
      <c r="C35" s="79">
        <v>33</v>
      </c>
      <c r="D35" s="209">
        <v>218304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4500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46.9" customHeight="1" x14ac:dyDescent="0.2">
      <c r="A38" s="2"/>
      <c r="B38" s="127" t="s">
        <v>130</v>
      </c>
      <c r="C38" s="79">
        <v>35</v>
      </c>
      <c r="D38" s="209">
        <v>5284967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D35+D36+D38</f>
        <v>5507771</v>
      </c>
      <c r="E41" s="211">
        <f>E35+E36+E38</f>
        <v>0</v>
      </c>
    </row>
    <row r="42" spans="1:5" ht="43.15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19.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19.5" customHeight="1" x14ac:dyDescent="0.2">
      <c r="A44" s="2">
        <v>6</v>
      </c>
      <c r="B44" s="127" t="s">
        <v>108</v>
      </c>
      <c r="C44" s="79">
        <v>42</v>
      </c>
      <c r="D44" s="209"/>
      <c r="E44" s="209"/>
    </row>
    <row r="45" spans="1:5" ht="19.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8890367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99801985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28.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34.15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24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24.75" customHeight="1" x14ac:dyDescent="0.2">
      <c r="A52" s="23">
        <f>A51+1</f>
        <v>3</v>
      </c>
      <c r="B52" s="127" t="s">
        <v>111</v>
      </c>
      <c r="C52" s="79">
        <v>55</v>
      </c>
      <c r="D52" s="209">
        <v>129467209</v>
      </c>
      <c r="E52" s="209"/>
    </row>
    <row r="53" spans="1:7" ht="30.4" customHeight="1" x14ac:dyDescent="0.2">
      <c r="A53" s="4"/>
      <c r="B53" s="127" t="s">
        <v>35</v>
      </c>
      <c r="C53" s="80">
        <v>58</v>
      </c>
      <c r="D53" s="211">
        <f>D49+D50+D51+D52</f>
        <v>129467209</v>
      </c>
      <c r="E53" s="211">
        <f>E49+E50+E51+E52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49.9" customHeight="1" x14ac:dyDescent="0.2">
      <c r="A55" s="2">
        <v>1</v>
      </c>
      <c r="B55" s="127" t="s">
        <v>113</v>
      </c>
      <c r="C55" s="79">
        <v>60</v>
      </c>
      <c r="D55" s="209">
        <v>167777207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162109563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490548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51" customHeight="1" x14ac:dyDescent="0.2">
      <c r="A59" s="2">
        <v>2</v>
      </c>
      <c r="B59" s="127" t="s">
        <v>114</v>
      </c>
      <c r="C59" s="79">
        <v>62</v>
      </c>
      <c r="D59" s="209">
        <v>4121641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4121641</v>
      </c>
      <c r="E60" s="215"/>
      <c r="G60" s="158">
        <f>E60+E62</f>
        <v>0</v>
      </c>
    </row>
    <row r="61" spans="1:7" ht="54.75" customHeight="1" x14ac:dyDescent="0.2">
      <c r="A61" s="2"/>
      <c r="B61" s="128" t="s">
        <v>78</v>
      </c>
      <c r="C61" s="88" t="s">
        <v>31</v>
      </c>
      <c r="D61" s="209">
        <v>3505799</v>
      </c>
      <c r="E61" s="209"/>
    </row>
    <row r="62" spans="1:7" ht="39.7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68.2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48.6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5715630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17.649999999999999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9.2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177614478</v>
      </c>
      <c r="E72" s="211">
        <f>E55+E59+E63+E65+E66+E67+E68+E70+E71</f>
        <v>0</v>
      </c>
    </row>
    <row r="73" spans="1:5" x14ac:dyDescent="0.2">
      <c r="A73" s="4">
        <v>11</v>
      </c>
      <c r="B73" s="127" t="s">
        <v>69</v>
      </c>
      <c r="C73" s="80">
        <v>79</v>
      </c>
      <c r="D73" s="211">
        <f>D53+D72</f>
        <v>307081687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-207279702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45.75" customHeight="1" x14ac:dyDescent="0.2">
      <c r="A76" s="2">
        <v>1</v>
      </c>
      <c r="B76" s="134" t="s">
        <v>121</v>
      </c>
      <c r="C76" s="79">
        <v>84</v>
      </c>
      <c r="D76" s="209">
        <v>86926216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64159823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230046095</v>
      </c>
      <c r="E80" s="209"/>
    </row>
    <row r="81" spans="1:5" ht="24" customHeight="1" x14ac:dyDescent="0.2">
      <c r="A81" s="4"/>
      <c r="B81" s="134" t="s">
        <v>70</v>
      </c>
      <c r="C81" s="80">
        <v>90</v>
      </c>
      <c r="D81" s="211">
        <f>D76+D77-D78+D79-D80</f>
        <v>-207279702</v>
      </c>
      <c r="E81" s="211">
        <f>E76+E77-E78+E79-E80</f>
        <v>0</v>
      </c>
    </row>
    <row r="82" spans="1:5" ht="17.649999999999999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69"/>
  <sheetViews>
    <sheetView topLeftCell="A4" zoomScale="80" zoomScaleNormal="80" workbookViewId="0">
      <selection activeCell="A83" sqref="A83:XFD95"/>
    </sheetView>
  </sheetViews>
  <sheetFormatPr defaultRowHeight="18" x14ac:dyDescent="0.35"/>
  <cols>
    <col min="1" max="1" width="3.85546875" customWidth="1"/>
    <col min="2" max="2" width="64.7109375" style="123" customWidth="1"/>
    <col min="3" max="3" width="8.28515625" style="78" customWidth="1"/>
    <col min="4" max="4" width="22.85546875" style="208" customWidth="1"/>
    <col min="5" max="5" width="23.7109375" style="208" customWidth="1"/>
    <col min="7" max="7" width="18.28515625" customWidth="1"/>
    <col min="8" max="8" width="12.85546875" customWidth="1"/>
    <col min="12" max="12" width="13.85546875" bestFit="1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349897</v>
      </c>
      <c r="E11" s="209"/>
    </row>
    <row r="12" spans="1:5" ht="32.85" customHeight="1" x14ac:dyDescent="0.2">
      <c r="A12" s="2">
        <f>A11+1</f>
        <v>2</v>
      </c>
      <c r="B12" s="127" t="s">
        <v>94</v>
      </c>
      <c r="C12" s="88" t="s">
        <v>16</v>
      </c>
      <c r="D12" s="209">
        <v>4104390</v>
      </c>
      <c r="E12" s="209"/>
    </row>
    <row r="13" spans="1:5" ht="44.1" customHeight="1" x14ac:dyDescent="0.2">
      <c r="A13" s="2">
        <f>A12+1</f>
        <v>3</v>
      </c>
      <c r="B13" s="127" t="s">
        <v>95</v>
      </c>
      <c r="C13" s="88" t="s">
        <v>17</v>
      </c>
      <c r="D13" s="209">
        <v>53411347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46.9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57.7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40.9" customHeight="1" x14ac:dyDescent="0.2">
      <c r="A17" s="2">
        <f>A15+1</f>
        <v>6</v>
      </c>
      <c r="B17" s="127" t="s">
        <v>98</v>
      </c>
      <c r="C17" s="88" t="s">
        <v>21</v>
      </c>
      <c r="D17" s="209">
        <v>3089</v>
      </c>
      <c r="E17" s="209"/>
    </row>
    <row r="18" spans="1:5" ht="67.900000000000006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57868723</v>
      </c>
      <c r="E19" s="211">
        <f>E11+E12+E13+E14+E15+E17</f>
        <v>0</v>
      </c>
    </row>
    <row r="20" spans="1:5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49.9" customHeight="1" x14ac:dyDescent="0.2">
      <c r="A21" s="2">
        <f>A20+1</f>
        <v>1</v>
      </c>
      <c r="B21" s="127" t="s">
        <v>99</v>
      </c>
      <c r="C21" s="88">
        <v>19</v>
      </c>
      <c r="D21" s="209">
        <v>2732646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/>
      <c r="E22" s="211"/>
    </row>
    <row r="23" spans="1:5" ht="53.65" customHeight="1" x14ac:dyDescent="0.2">
      <c r="A23" s="2"/>
      <c r="B23" s="127" t="s">
        <v>100</v>
      </c>
      <c r="C23" s="79">
        <v>21</v>
      </c>
      <c r="D23" s="209">
        <v>1091009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/>
      <c r="E25" s="209"/>
    </row>
    <row r="26" spans="1:5" ht="23.2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57.4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0.75" customHeight="1" x14ac:dyDescent="0.2">
      <c r="A32" s="2"/>
      <c r="B32" s="127" t="s">
        <v>55</v>
      </c>
      <c r="C32" s="80">
        <v>30</v>
      </c>
      <c r="D32" s="211">
        <f>D23+D27+D29+D31</f>
        <v>1091009</v>
      </c>
      <c r="E32" s="211">
        <f>E23+E27+E29+E31</f>
        <v>0</v>
      </c>
    </row>
    <row r="33" spans="1:5" ht="18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18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52.35" customHeight="1" x14ac:dyDescent="0.2">
      <c r="A35" s="2"/>
      <c r="B35" s="127" t="s">
        <v>106</v>
      </c>
      <c r="C35" s="79">
        <v>33</v>
      </c>
      <c r="D35" s="209">
        <v>11664</v>
      </c>
      <c r="E35" s="209"/>
    </row>
    <row r="36" spans="1:5" ht="41.45" customHeight="1" x14ac:dyDescent="0.2">
      <c r="A36" s="2"/>
      <c r="B36" s="128" t="s">
        <v>90</v>
      </c>
      <c r="C36" s="88" t="s">
        <v>37</v>
      </c>
      <c r="D36" s="209">
        <v>12950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31.9" customHeight="1" x14ac:dyDescent="0.2">
      <c r="A38" s="2"/>
      <c r="B38" s="127" t="s">
        <v>130</v>
      </c>
      <c r="C38" s="79">
        <v>35</v>
      </c>
      <c r="D38" s="209">
        <v>4243275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4267889</v>
      </c>
      <c r="E41" s="211">
        <f>E35+E38+E36+E39</f>
        <v>0</v>
      </c>
    </row>
    <row r="42" spans="1:5" ht="52.15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18.75" customHeight="1" x14ac:dyDescent="0.2">
      <c r="A44" s="2">
        <v>6</v>
      </c>
      <c r="B44" s="127" t="s">
        <v>108</v>
      </c>
      <c r="C44" s="79">
        <v>42</v>
      </c>
      <c r="D44" s="209">
        <v>32827</v>
      </c>
      <c r="E44" s="209"/>
    </row>
    <row r="45" spans="1:5" ht="21.4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8124371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65993094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33.4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12" ht="29.25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12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12" ht="21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12" s="21" customFormat="1" ht="21.75" customHeight="1" x14ac:dyDescent="0.2">
      <c r="A52" s="23">
        <f>A51+1</f>
        <v>3</v>
      </c>
      <c r="B52" s="127" t="s">
        <v>111</v>
      </c>
      <c r="C52" s="79">
        <v>55</v>
      </c>
      <c r="D52" s="209">
        <v>76326093</v>
      </c>
      <c r="E52" s="209"/>
    </row>
    <row r="53" spans="1:12" ht="30.75" customHeight="1" x14ac:dyDescent="0.2">
      <c r="A53" s="4"/>
      <c r="B53" s="127" t="s">
        <v>35</v>
      </c>
      <c r="C53" s="80">
        <v>58</v>
      </c>
      <c r="D53" s="211">
        <f>D49+D51+D52</f>
        <v>76326093</v>
      </c>
      <c r="E53" s="211">
        <f>E49+E51+E52</f>
        <v>0</v>
      </c>
    </row>
    <row r="54" spans="1:12" ht="27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  <c r="H54" s="10"/>
    </row>
    <row r="55" spans="1:12" ht="95.25" customHeight="1" x14ac:dyDescent="0.2">
      <c r="A55" s="2">
        <v>1</v>
      </c>
      <c r="B55" s="127" t="s">
        <v>113</v>
      </c>
      <c r="C55" s="79">
        <v>60</v>
      </c>
      <c r="D55" s="209">
        <v>169016830</v>
      </c>
      <c r="E55" s="209"/>
      <c r="G55" s="10"/>
      <c r="H55" s="10"/>
      <c r="K55" s="10"/>
      <c r="L55" s="22"/>
    </row>
    <row r="56" spans="1:12" ht="40.9" customHeight="1" x14ac:dyDescent="0.2">
      <c r="A56" s="2"/>
      <c r="B56" s="127" t="s">
        <v>73</v>
      </c>
      <c r="C56" s="79" t="s">
        <v>48</v>
      </c>
      <c r="D56" s="209">
        <v>164874035</v>
      </c>
      <c r="E56" s="209"/>
      <c r="L56" s="22"/>
    </row>
    <row r="57" spans="1:12" ht="45" customHeight="1" x14ac:dyDescent="0.2">
      <c r="A57" s="2"/>
      <c r="B57" s="128" t="s">
        <v>91</v>
      </c>
      <c r="C57" s="79">
        <v>61</v>
      </c>
      <c r="D57" s="209">
        <v>11799</v>
      </c>
      <c r="E57" s="209"/>
      <c r="H57" s="10"/>
    </row>
    <row r="58" spans="1:12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12" ht="125.65" customHeight="1" x14ac:dyDescent="0.2">
      <c r="A59" s="2">
        <v>2</v>
      </c>
      <c r="B59" s="127" t="s">
        <v>114</v>
      </c>
      <c r="C59" s="79">
        <v>62</v>
      </c>
      <c r="D59" s="209">
        <v>3803611</v>
      </c>
      <c r="E59" s="214"/>
      <c r="G59" s="158">
        <f>E59-G60</f>
        <v>0</v>
      </c>
    </row>
    <row r="60" spans="1:12" ht="31.9" customHeight="1" x14ac:dyDescent="0.2">
      <c r="A60" s="2"/>
      <c r="B60" s="128" t="s">
        <v>65</v>
      </c>
      <c r="C60" s="79">
        <v>63</v>
      </c>
      <c r="D60" s="211">
        <v>3803611</v>
      </c>
      <c r="E60" s="215"/>
      <c r="G60" s="158">
        <f>E60+E62</f>
        <v>0</v>
      </c>
    </row>
    <row r="61" spans="1:12" ht="79.5" customHeight="1" x14ac:dyDescent="0.2">
      <c r="A61" s="2"/>
      <c r="B61" s="128" t="s">
        <v>78</v>
      </c>
      <c r="C61" s="88" t="s">
        <v>31</v>
      </c>
      <c r="D61" s="209">
        <v>3239664</v>
      </c>
      <c r="E61" s="209"/>
    </row>
    <row r="62" spans="1:12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12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12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29.25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4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5278814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1.4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1.4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37.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178099255</v>
      </c>
      <c r="E72" s="211">
        <f>E55+E59+E63+E65+E66+E67+E68+E70+E71</f>
        <v>0</v>
      </c>
    </row>
    <row r="73" spans="1:5" ht="21.4" customHeight="1" x14ac:dyDescent="0.2">
      <c r="A73" s="4">
        <v>11</v>
      </c>
      <c r="B73" s="127" t="s">
        <v>69</v>
      </c>
      <c r="C73" s="80">
        <v>79</v>
      </c>
      <c r="D73" s="211">
        <f>D53+D72</f>
        <v>254425348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-188432254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75.400000000000006" customHeight="1" x14ac:dyDescent="0.2">
      <c r="A76" s="2">
        <v>1</v>
      </c>
      <c r="B76" s="134" t="s">
        <v>121</v>
      </c>
      <c r="C76" s="79">
        <v>84</v>
      </c>
      <c r="D76" s="209">
        <v>54041799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54274975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188199078</v>
      </c>
      <c r="E80" s="209"/>
    </row>
    <row r="81" spans="1:5" ht="45" customHeight="1" x14ac:dyDescent="0.2">
      <c r="A81" s="4"/>
      <c r="B81" s="134" t="s">
        <v>70</v>
      </c>
      <c r="C81" s="80">
        <v>90</v>
      </c>
      <c r="D81" s="211">
        <f>D76+D77-D78+D79-D80</f>
        <v>-188432254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269"/>
  <sheetViews>
    <sheetView topLeftCell="A67" zoomScale="71" zoomScaleNormal="71" workbookViewId="0">
      <selection activeCell="E97" sqref="E97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7" max="7" width="25.7109375" customWidth="1"/>
  </cols>
  <sheetData>
    <row r="1" spans="1:5" ht="5.25" customHeight="1" x14ac:dyDescent="0.35">
      <c r="B1" s="122" t="s">
        <v>33</v>
      </c>
    </row>
    <row r="2" spans="1:5" ht="16.5" customHeight="1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6" spans="1:5" ht="7.5" customHeight="1" x14ac:dyDescent="0.35"/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245195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5770978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127633174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>
        <v>0</v>
      </c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0</v>
      </c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>
        <v>0</v>
      </c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>
        <v>0</v>
      </c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>
        <v>0</v>
      </c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133649347</v>
      </c>
      <c r="E19" s="211">
        <f>E11+E12+E13+E14+E15+E17</f>
        <v>0</v>
      </c>
    </row>
    <row r="20" spans="1:5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63.95" customHeight="1" x14ac:dyDescent="0.2">
      <c r="A21" s="2">
        <f>A20+1</f>
        <v>1</v>
      </c>
      <c r="B21" s="127" t="s">
        <v>99</v>
      </c>
      <c r="C21" s="88">
        <v>19</v>
      </c>
      <c r="D21" s="209">
        <v>6587458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47.65" customHeight="1" x14ac:dyDescent="0.2">
      <c r="A23" s="2"/>
      <c r="B23" s="127" t="s">
        <v>100</v>
      </c>
      <c r="C23" s="79">
        <v>21</v>
      </c>
      <c r="D23" s="209">
        <v>1403077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253</v>
      </c>
      <c r="E25" s="209"/>
    </row>
    <row r="26" spans="1:5" ht="20.25" customHeight="1" x14ac:dyDescent="0.2">
      <c r="A26" s="2"/>
      <c r="B26" s="128" t="s">
        <v>54</v>
      </c>
      <c r="C26" s="88" t="s">
        <v>29</v>
      </c>
      <c r="D26" s="209">
        <v>0</v>
      </c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>
        <v>0</v>
      </c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>
        <v>0</v>
      </c>
      <c r="E28" s="209"/>
    </row>
    <row r="29" spans="1:5" ht="141.75" customHeight="1" x14ac:dyDescent="0.2">
      <c r="A29" s="2"/>
      <c r="B29" s="127" t="s">
        <v>103</v>
      </c>
      <c r="C29" s="79">
        <v>25</v>
      </c>
      <c r="D29" s="209">
        <v>0</v>
      </c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>
        <v>0</v>
      </c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>
        <v>0</v>
      </c>
      <c r="E31" s="209"/>
    </row>
    <row r="32" spans="1:5" ht="19.5" customHeight="1" x14ac:dyDescent="0.2">
      <c r="A32" s="2"/>
      <c r="B32" s="127" t="s">
        <v>55</v>
      </c>
      <c r="C32" s="80">
        <v>30</v>
      </c>
      <c r="D32" s="211">
        <f>D23+D27+D29+D31</f>
        <v>1403077</v>
      </c>
      <c r="E32" s="211">
        <f>E23+E27+E29+E31</f>
        <v>0</v>
      </c>
    </row>
    <row r="33" spans="1:5" ht="21.75" customHeight="1" x14ac:dyDescent="0.2">
      <c r="A33" s="2">
        <v>3</v>
      </c>
      <c r="B33" s="127" t="s">
        <v>105</v>
      </c>
      <c r="C33" s="80">
        <v>31</v>
      </c>
      <c r="D33" s="209">
        <v>0</v>
      </c>
      <c r="E33" s="209">
        <v>0</v>
      </c>
    </row>
    <row r="34" spans="1:5" ht="22.9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33358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28947</v>
      </c>
      <c r="E36" s="209"/>
    </row>
    <row r="37" spans="1:5" ht="35.65" customHeight="1" x14ac:dyDescent="0.2">
      <c r="A37" s="2"/>
      <c r="B37" s="127" t="s">
        <v>107</v>
      </c>
      <c r="C37" s="79">
        <v>34</v>
      </c>
      <c r="D37" s="211" t="s">
        <v>27</v>
      </c>
      <c r="E37" s="211"/>
    </row>
    <row r="38" spans="1:5" ht="65.25" customHeight="1" x14ac:dyDescent="0.2">
      <c r="A38" s="2"/>
      <c r="B38" s="127" t="s">
        <v>130</v>
      </c>
      <c r="C38" s="79">
        <v>35</v>
      </c>
      <c r="D38" s="209">
        <v>2266265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>
        <v>0</v>
      </c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2328570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>
        <v>0</v>
      </c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>
        <v>0</v>
      </c>
      <c r="E43" s="209"/>
    </row>
    <row r="44" spans="1:5" ht="20.25" customHeight="1" x14ac:dyDescent="0.2">
      <c r="A44" s="2">
        <v>6</v>
      </c>
      <c r="B44" s="127" t="s">
        <v>108</v>
      </c>
      <c r="C44" s="79">
        <v>42</v>
      </c>
      <c r="D44" s="209">
        <v>18512</v>
      </c>
      <c r="E44" s="209"/>
    </row>
    <row r="45" spans="1:5" ht="21.7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10337617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143986964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>
        <v>0</v>
      </c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>
        <v>0</v>
      </c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>
        <v>0</v>
      </c>
      <c r="E51" s="209"/>
    </row>
    <row r="52" spans="1:7" s="21" customFormat="1" ht="30.6" customHeight="1" x14ac:dyDescent="0.2">
      <c r="A52" s="23">
        <f>A51+1</f>
        <v>3</v>
      </c>
      <c r="B52" s="127" t="s">
        <v>111</v>
      </c>
      <c r="C52" s="79">
        <v>55</v>
      </c>
      <c r="D52" s="209">
        <v>123331013</v>
      </c>
      <c r="E52" s="209"/>
    </row>
    <row r="53" spans="1:7" ht="30.4" customHeight="1" x14ac:dyDescent="0.2">
      <c r="A53" s="4"/>
      <c r="B53" s="127" t="s">
        <v>35</v>
      </c>
      <c r="C53" s="80">
        <v>58</v>
      </c>
      <c r="D53" s="211">
        <f>D49+D51+D52</f>
        <v>123331013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139801614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137365094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330904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>
        <v>0</v>
      </c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3408667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3408667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2884149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>
        <v>0</v>
      </c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>
        <v>0</v>
      </c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>
        <v>0</v>
      </c>
      <c r="E64" s="209"/>
    </row>
    <row r="65" spans="1:5" ht="89.65" customHeight="1" x14ac:dyDescent="0.2">
      <c r="A65" s="2">
        <v>4</v>
      </c>
      <c r="B65" s="127" t="s">
        <v>115</v>
      </c>
      <c r="C65" s="79">
        <v>70</v>
      </c>
      <c r="D65" s="209">
        <v>0</v>
      </c>
      <c r="E65" s="209"/>
    </row>
    <row r="66" spans="1:5" ht="69" customHeight="1" x14ac:dyDescent="0.2">
      <c r="A66" s="2">
        <f>A65+1</f>
        <v>5</v>
      </c>
      <c r="B66" s="127" t="s">
        <v>116</v>
      </c>
      <c r="C66" s="79">
        <v>71</v>
      </c>
      <c r="D66" s="209">
        <v>0</v>
      </c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4758817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>
        <v>0</v>
      </c>
      <c r="E68" s="209"/>
    </row>
    <row r="69" spans="1:5" ht="30.4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3.25" customHeight="1" x14ac:dyDescent="0.2">
      <c r="A70" s="2">
        <f>A68+1</f>
        <v>8</v>
      </c>
      <c r="B70" s="127" t="s">
        <v>119</v>
      </c>
      <c r="C70" s="79">
        <v>74</v>
      </c>
      <c r="D70" s="209">
        <v>0</v>
      </c>
      <c r="E70" s="209"/>
    </row>
    <row r="71" spans="1:5" ht="23.25" customHeight="1" x14ac:dyDescent="0.2">
      <c r="A71" s="2">
        <f>A70+1</f>
        <v>9</v>
      </c>
      <c r="B71" s="129" t="s">
        <v>120</v>
      </c>
      <c r="C71" s="79">
        <v>75</v>
      </c>
      <c r="D71" s="209">
        <v>0</v>
      </c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147969098</v>
      </c>
      <c r="E72" s="211">
        <f>E55+E59+E63+E65+E66+E67+E68+E70+E71</f>
        <v>0</v>
      </c>
    </row>
    <row r="73" spans="1:5" x14ac:dyDescent="0.2">
      <c r="A73" s="4">
        <v>11</v>
      </c>
      <c r="B73" s="127" t="s">
        <v>69</v>
      </c>
      <c r="C73" s="80">
        <v>79</v>
      </c>
      <c r="D73" s="211">
        <f>D53+D72</f>
        <v>271300111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-127313147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86.25" customHeight="1" x14ac:dyDescent="0.2">
      <c r="A76" s="2">
        <v>1</v>
      </c>
      <c r="B76" s="134" t="s">
        <v>121</v>
      </c>
      <c r="C76" s="79">
        <v>84</v>
      </c>
      <c r="D76" s="209">
        <v>127439859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>
        <v>0</v>
      </c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43159608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211593398</v>
      </c>
      <c r="E80" s="209"/>
    </row>
    <row r="81" spans="1:5" ht="24.75" customHeight="1" x14ac:dyDescent="0.2">
      <c r="A81" s="4"/>
      <c r="B81" s="134" t="s">
        <v>70</v>
      </c>
      <c r="C81" s="80">
        <v>90</v>
      </c>
      <c r="D81" s="211">
        <f>D76+D77-D78+D79-D80</f>
        <v>-127313147</v>
      </c>
      <c r="E81" s="211">
        <f>E76+E77-E78+E79-E80</f>
        <v>0</v>
      </c>
    </row>
    <row r="82" spans="1:5" ht="16.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5.7109375" style="208" customWidth="1"/>
    <col min="5" max="5" width="26.5703125" style="208" customWidth="1"/>
    <col min="7" max="7" width="15.710937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64.5" customHeight="1" x14ac:dyDescent="0.2">
      <c r="A11" s="2">
        <v>1</v>
      </c>
      <c r="B11" s="127" t="s">
        <v>93</v>
      </c>
      <c r="C11" s="88" t="s">
        <v>15</v>
      </c>
      <c r="D11" s="209">
        <v>327533</v>
      </c>
      <c r="E11" s="209"/>
    </row>
    <row r="12" spans="1:5" ht="64.5" customHeight="1" x14ac:dyDescent="0.2">
      <c r="A12" s="2">
        <f>A11+1</f>
        <v>2</v>
      </c>
      <c r="B12" s="127" t="s">
        <v>94</v>
      </c>
      <c r="C12" s="88" t="s">
        <v>16</v>
      </c>
      <c r="D12" s="209">
        <v>4860405</v>
      </c>
      <c r="E12" s="209"/>
    </row>
    <row r="13" spans="1:5" ht="64.5" customHeight="1" x14ac:dyDescent="0.2">
      <c r="A13" s="2">
        <f>A12+1</f>
        <v>3</v>
      </c>
      <c r="B13" s="127" t="s">
        <v>95</v>
      </c>
      <c r="C13" s="88" t="s">
        <v>17</v>
      </c>
      <c r="D13" s="209">
        <v>94121015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D11+D12+D13+D14+D17</f>
        <v>99308953</v>
      </c>
      <c r="E19" s="211">
        <f>E11+E12+E13+E14+E17</f>
        <v>0</v>
      </c>
    </row>
    <row r="20" spans="1:5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65.849999999999994" customHeight="1" x14ac:dyDescent="0.2">
      <c r="A21" s="2">
        <f>A20+1</f>
        <v>1</v>
      </c>
      <c r="B21" s="127" t="s">
        <v>99</v>
      </c>
      <c r="C21" s="88">
        <v>19</v>
      </c>
      <c r="D21" s="209">
        <v>5842175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/>
      <c r="E22" s="211"/>
    </row>
    <row r="23" spans="1:5" ht="97.9" customHeight="1" x14ac:dyDescent="0.2">
      <c r="A23" s="2"/>
      <c r="B23" s="127" t="s">
        <v>100</v>
      </c>
      <c r="C23" s="79">
        <v>21</v>
      </c>
      <c r="D23" s="209">
        <v>626015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>
        <v>21</v>
      </c>
      <c r="E25" s="209"/>
    </row>
    <row r="26" spans="1:5" ht="21.4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141.75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0.4" customHeight="1" x14ac:dyDescent="0.2">
      <c r="A32" s="2"/>
      <c r="B32" s="127" t="s">
        <v>55</v>
      </c>
      <c r="C32" s="80">
        <v>30</v>
      </c>
      <c r="D32" s="211">
        <f>D23+D27+D29+D31</f>
        <v>626015</v>
      </c>
      <c r="E32" s="211">
        <f>E23+E27+E29+E31</f>
        <v>0</v>
      </c>
    </row>
    <row r="33" spans="1:5" ht="29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30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30940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24750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/>
      <c r="E37" s="211"/>
    </row>
    <row r="38" spans="1:5" ht="99" customHeight="1" x14ac:dyDescent="0.2">
      <c r="A38" s="2"/>
      <c r="B38" s="127" t="s">
        <v>130</v>
      </c>
      <c r="C38" s="79">
        <v>35</v>
      </c>
      <c r="D38" s="209">
        <v>3669958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D35+D36+D38+D39</f>
        <v>3725648</v>
      </c>
      <c r="E41" s="211">
        <f>E35+E36+E38+E39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3.25" customHeight="1" x14ac:dyDescent="0.2">
      <c r="A44" s="2">
        <v>6</v>
      </c>
      <c r="B44" s="127" t="s">
        <v>108</v>
      </c>
      <c r="C44" s="79">
        <v>42</v>
      </c>
      <c r="D44" s="209">
        <v>13454</v>
      </c>
      <c r="E44" s="209"/>
    </row>
    <row r="45" spans="1:5" ht="30" x14ac:dyDescent="0.2">
      <c r="A45" s="4">
        <v>7</v>
      </c>
      <c r="B45" s="127" t="s">
        <v>60</v>
      </c>
      <c r="C45" s="80">
        <v>45</v>
      </c>
      <c r="D45" s="211">
        <f>D21+D32+D33+D41+D42+D44+D43</f>
        <v>10207292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109516245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9.4" customHeight="1" x14ac:dyDescent="0.2">
      <c r="A52" s="23">
        <f>A51+1</f>
        <v>3</v>
      </c>
      <c r="B52" s="127" t="s">
        <v>111</v>
      </c>
      <c r="C52" s="79">
        <v>55</v>
      </c>
      <c r="D52" s="209">
        <v>83767434</v>
      </c>
      <c r="E52" s="209"/>
    </row>
    <row r="53" spans="1:7" ht="30.4" customHeight="1" x14ac:dyDescent="0.2">
      <c r="A53" s="4"/>
      <c r="B53" s="127" t="s">
        <v>35</v>
      </c>
      <c r="C53" s="80">
        <v>58</v>
      </c>
      <c r="D53" s="211">
        <f>D49+D51+D52</f>
        <v>83767434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152186129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148323788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296737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/>
      <c r="E58" s="209"/>
    </row>
    <row r="59" spans="1:7" ht="111.4" customHeight="1" x14ac:dyDescent="0.2">
      <c r="A59" s="2">
        <v>2</v>
      </c>
      <c r="B59" s="127" t="s">
        <v>114</v>
      </c>
      <c r="C59" s="79">
        <v>62</v>
      </c>
      <c r="D59" s="209">
        <v>3714763</v>
      </c>
      <c r="E59" s="214"/>
      <c r="G59" s="10"/>
    </row>
    <row r="60" spans="1:7" ht="27" customHeight="1" x14ac:dyDescent="0.2">
      <c r="A60" s="2"/>
      <c r="B60" s="128" t="s">
        <v>65</v>
      </c>
      <c r="C60" s="79">
        <v>63</v>
      </c>
      <c r="D60" s="211">
        <v>3714763</v>
      </c>
      <c r="E60" s="215"/>
      <c r="G60" s="10"/>
    </row>
    <row r="61" spans="1:7" ht="51.6" customHeight="1" x14ac:dyDescent="0.2">
      <c r="A61" s="2"/>
      <c r="B61" s="128" t="s">
        <v>78</v>
      </c>
      <c r="C61" s="88" t="s">
        <v>31</v>
      </c>
      <c r="D61" s="209">
        <v>3146045</v>
      </c>
      <c r="E61" s="209"/>
    </row>
    <row r="62" spans="1:7" ht="34.700000000000003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40.9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36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5128827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30.4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4.7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43.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161029719</v>
      </c>
      <c r="E72" s="211">
        <f>E55+E59+E63+E65+E66+E67+E68+E70+E71</f>
        <v>0</v>
      </c>
    </row>
    <row r="73" spans="1:5" x14ac:dyDescent="0.2">
      <c r="A73" s="4">
        <v>11</v>
      </c>
      <c r="B73" s="127" t="s">
        <v>69</v>
      </c>
      <c r="C73" s="80">
        <v>79</v>
      </c>
      <c r="D73" s="211">
        <f>D53+D72</f>
        <v>244797153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-135280908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89.65" customHeight="1" x14ac:dyDescent="0.2">
      <c r="A76" s="2">
        <v>1</v>
      </c>
      <c r="B76" s="134" t="s">
        <v>121</v>
      </c>
      <c r="C76" s="79">
        <v>84</v>
      </c>
      <c r="D76" s="209">
        <v>71270432</v>
      </c>
      <c r="E76" s="209"/>
    </row>
    <row r="77" spans="1:5" ht="31.9" customHeight="1" x14ac:dyDescent="0.2">
      <c r="A77" s="2">
        <f>A76+1</f>
        <v>2</v>
      </c>
      <c r="B77" s="134" t="s">
        <v>122</v>
      </c>
      <c r="C77" s="79">
        <v>85</v>
      </c>
      <c r="D77" s="209"/>
      <c r="E77" s="209"/>
    </row>
    <row r="78" spans="1:5" ht="23.25" customHeight="1" x14ac:dyDescent="0.2">
      <c r="A78" s="2">
        <f>A77+1</f>
        <v>3</v>
      </c>
      <c r="B78" s="134" t="s">
        <v>123</v>
      </c>
      <c r="C78" s="79">
        <v>86</v>
      </c>
      <c r="D78" s="209">
        <v>73024680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/>
      <c r="E79" s="209"/>
    </row>
    <row r="80" spans="1:5" ht="24.75" customHeight="1" x14ac:dyDescent="0.2">
      <c r="A80" s="2">
        <f>A79+1</f>
        <v>5</v>
      </c>
      <c r="B80" s="134" t="s">
        <v>125</v>
      </c>
      <c r="C80" s="79">
        <v>88</v>
      </c>
      <c r="D80" s="209">
        <v>133526660</v>
      </c>
      <c r="E80" s="209"/>
    </row>
    <row r="81" spans="1:5" ht="19.5" customHeight="1" x14ac:dyDescent="0.2">
      <c r="A81" s="4"/>
      <c r="B81" s="134" t="s">
        <v>70</v>
      </c>
      <c r="C81" s="80">
        <v>90</v>
      </c>
      <c r="D81" s="211">
        <f>D76+D77-D78+D79-D80</f>
        <v>-135280908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269"/>
  <sheetViews>
    <sheetView zoomScale="70" zoomScaleNormal="70" workbookViewId="0">
      <selection activeCell="B1" sqref="B1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5.140625" style="208" customWidth="1"/>
    <col min="5" max="5" width="27.140625" style="208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54" customHeight="1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5.75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328819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3278951</v>
      </c>
      <c r="E12" s="209"/>
    </row>
    <row r="13" spans="1:5" ht="82.15" customHeight="1" x14ac:dyDescent="0.2">
      <c r="A13" s="2">
        <f>A12+1</f>
        <v>3</v>
      </c>
      <c r="B13" s="127" t="s">
        <v>95</v>
      </c>
      <c r="C13" s="88" t="s">
        <v>17</v>
      </c>
      <c r="D13" s="209">
        <v>63491095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/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/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67098865</v>
      </c>
      <c r="E19" s="211">
        <f>E11+E12+E13+E14+E15+E17</f>
        <v>0</v>
      </c>
    </row>
    <row r="20" spans="1:5" ht="18" customHeight="1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109.35" customHeight="1" x14ac:dyDescent="0.2">
      <c r="A21" s="2">
        <f>A20+1</f>
        <v>1</v>
      </c>
      <c r="B21" s="127" t="s">
        <v>99</v>
      </c>
      <c r="C21" s="88">
        <v>19</v>
      </c>
      <c r="D21" s="209">
        <v>3303819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99.95" customHeight="1" x14ac:dyDescent="0.2">
      <c r="A23" s="2"/>
      <c r="B23" s="127" t="s">
        <v>100</v>
      </c>
      <c r="C23" s="79">
        <v>21</v>
      </c>
      <c r="D23" s="209">
        <v>1198760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40.9" customHeight="1" x14ac:dyDescent="0.2">
      <c r="A25" s="2"/>
      <c r="B25" s="127" t="s">
        <v>101</v>
      </c>
      <c r="C25" s="79">
        <v>22</v>
      </c>
      <c r="D25" s="209"/>
      <c r="E25" s="209"/>
    </row>
    <row r="26" spans="1:5" ht="27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08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40.9" customHeight="1" x14ac:dyDescent="0.2">
      <c r="A28" s="2"/>
      <c r="B28" s="128" t="s">
        <v>88</v>
      </c>
      <c r="C28" s="79">
        <v>24</v>
      </c>
      <c r="D28" s="209"/>
      <c r="E28" s="209"/>
    </row>
    <row r="29" spans="1:5" ht="75.400000000000006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0.4" customHeight="1" x14ac:dyDescent="0.2">
      <c r="A32" s="2"/>
      <c r="B32" s="127" t="s">
        <v>55</v>
      </c>
      <c r="C32" s="80">
        <v>30</v>
      </c>
      <c r="D32" s="211">
        <f>D23+D27+D29+D31</f>
        <v>1198760</v>
      </c>
      <c r="E32" s="211">
        <f>E23+E27+E29+E31</f>
        <v>0</v>
      </c>
    </row>
    <row r="33" spans="1:5" ht="29.2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30.4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37456</v>
      </c>
      <c r="E35" s="209"/>
    </row>
    <row r="36" spans="1:5" ht="44.65" customHeight="1" x14ac:dyDescent="0.2">
      <c r="A36" s="2"/>
      <c r="B36" s="128" t="s">
        <v>90</v>
      </c>
      <c r="C36" s="88" t="s">
        <v>37</v>
      </c>
      <c r="D36" s="209">
        <v>28950</v>
      </c>
      <c r="E36" s="209"/>
    </row>
    <row r="37" spans="1:5" ht="19.5" customHeight="1" x14ac:dyDescent="0.2">
      <c r="A37" s="2"/>
      <c r="B37" s="127" t="s">
        <v>107</v>
      </c>
      <c r="C37" s="79">
        <v>34</v>
      </c>
      <c r="D37" s="211" t="s">
        <v>27</v>
      </c>
      <c r="E37" s="211"/>
    </row>
    <row r="38" spans="1:5" ht="57.75" customHeight="1" x14ac:dyDescent="0.2">
      <c r="A38" s="2"/>
      <c r="B38" s="127" t="s">
        <v>130</v>
      </c>
      <c r="C38" s="79">
        <v>35</v>
      </c>
      <c r="D38" s="209">
        <v>4413779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4480185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4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2.9" customHeight="1" x14ac:dyDescent="0.2">
      <c r="A44" s="2">
        <v>6</v>
      </c>
      <c r="B44" s="127" t="s">
        <v>108</v>
      </c>
      <c r="C44" s="79">
        <v>42</v>
      </c>
      <c r="D44" s="209"/>
      <c r="E44" s="209"/>
    </row>
    <row r="45" spans="1:5" ht="20.25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8982764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76081629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1.9" customHeight="1" x14ac:dyDescent="0.2">
      <c r="A52" s="23">
        <f>A51+1</f>
        <v>3</v>
      </c>
      <c r="B52" s="127" t="s">
        <v>111</v>
      </c>
      <c r="C52" s="79">
        <v>55</v>
      </c>
      <c r="D52" s="209">
        <v>83754017</v>
      </c>
      <c r="E52" s="209"/>
    </row>
    <row r="53" spans="1:7" ht="26.65" customHeight="1" x14ac:dyDescent="0.2">
      <c r="A53" s="4"/>
      <c r="B53" s="127" t="s">
        <v>35</v>
      </c>
      <c r="C53" s="80">
        <v>58</v>
      </c>
      <c r="D53" s="211">
        <f>D49+D51+D52</f>
        <v>83754017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132866122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128008918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561524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>
        <v>0</v>
      </c>
      <c r="E58" s="209"/>
    </row>
    <row r="59" spans="1:7" ht="84.4" customHeight="1" x14ac:dyDescent="0.2">
      <c r="A59" s="2">
        <v>2</v>
      </c>
      <c r="B59" s="127" t="s">
        <v>114</v>
      </c>
      <c r="C59" s="79">
        <v>62</v>
      </c>
      <c r="D59" s="209">
        <v>3429547</v>
      </c>
      <c r="E59" s="214"/>
      <c r="G59" s="10"/>
    </row>
    <row r="60" spans="1:7" ht="27" customHeight="1" x14ac:dyDescent="0.2">
      <c r="A60" s="2"/>
      <c r="B60" s="128" t="s">
        <v>65</v>
      </c>
      <c r="C60" s="79">
        <v>63</v>
      </c>
      <c r="D60" s="211">
        <v>3429547</v>
      </c>
      <c r="E60" s="215"/>
      <c r="G60" s="10"/>
    </row>
    <row r="61" spans="1:7" ht="79.5" customHeight="1" x14ac:dyDescent="0.2">
      <c r="A61" s="2"/>
      <c r="B61" s="128" t="s">
        <v>78</v>
      </c>
      <c r="C61" s="88" t="s">
        <v>31</v>
      </c>
      <c r="D61" s="209">
        <v>2899962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54.75" customHeight="1" x14ac:dyDescent="0.2">
      <c r="A64" s="2"/>
      <c r="B64" s="128" t="s">
        <v>67</v>
      </c>
      <c r="C64" s="79">
        <v>66</v>
      </c>
      <c r="D64" s="209"/>
      <c r="E64" s="209"/>
    </row>
    <row r="65" spans="1:5" ht="58.9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33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4708274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18.75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1.4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34.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141003943</v>
      </c>
      <c r="E72" s="211">
        <f>E55+E59+E63+E65+E66+E67+E68+E70+E71</f>
        <v>0</v>
      </c>
    </row>
    <row r="73" spans="1:5" x14ac:dyDescent="0.2">
      <c r="A73" s="4">
        <v>11</v>
      </c>
      <c r="B73" s="127" t="s">
        <v>69</v>
      </c>
      <c r="C73" s="80">
        <v>79</v>
      </c>
      <c r="D73" s="211">
        <f>D53+D72</f>
        <v>224757960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-148676331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86.25" customHeight="1" x14ac:dyDescent="0.2">
      <c r="A76" s="2">
        <v>1</v>
      </c>
      <c r="B76" s="134" t="s">
        <v>121</v>
      </c>
      <c r="C76" s="79">
        <v>84</v>
      </c>
      <c r="D76" s="209">
        <v>64131970</v>
      </c>
      <c r="E76" s="209"/>
    </row>
    <row r="77" spans="1:5" ht="42" customHeight="1" x14ac:dyDescent="0.2">
      <c r="A77" s="2">
        <f>A76+1</f>
        <v>2</v>
      </c>
      <c r="B77" s="134" t="s">
        <v>122</v>
      </c>
      <c r="C77" s="79">
        <v>85</v>
      </c>
      <c r="D77" s="209">
        <v>0</v>
      </c>
      <c r="E77" s="209"/>
    </row>
    <row r="78" spans="1:5" ht="43.15" customHeight="1" x14ac:dyDescent="0.2">
      <c r="A78" s="2">
        <f>A77+1</f>
        <v>3</v>
      </c>
      <c r="B78" s="134" t="s">
        <v>123</v>
      </c>
      <c r="C78" s="79">
        <v>86</v>
      </c>
      <c r="D78" s="209">
        <v>36743883</v>
      </c>
      <c r="E78" s="209"/>
    </row>
    <row r="79" spans="1:5" ht="25.5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31.9" customHeight="1" x14ac:dyDescent="0.2">
      <c r="A80" s="2">
        <f>A79+1</f>
        <v>5</v>
      </c>
      <c r="B80" s="134" t="s">
        <v>125</v>
      </c>
      <c r="C80" s="79">
        <v>88</v>
      </c>
      <c r="D80" s="209">
        <v>176064418</v>
      </c>
      <c r="E80" s="209"/>
    </row>
    <row r="81" spans="1:5" ht="30.4" customHeight="1" x14ac:dyDescent="0.2">
      <c r="A81" s="4"/>
      <c r="B81" s="134" t="s">
        <v>70</v>
      </c>
      <c r="C81" s="80">
        <v>90</v>
      </c>
      <c r="D81" s="211">
        <f>D76+D77-D78+D79-D80</f>
        <v>-148676331</v>
      </c>
      <c r="E81" s="211">
        <f>E76+E77-E78+E79-E80</f>
        <v>0</v>
      </c>
    </row>
    <row r="82" spans="1:5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269"/>
  <sheetViews>
    <sheetView zoomScale="70" zoomScaleNormal="70" workbookViewId="0">
      <selection activeCell="A83" sqref="A83:XFD95"/>
    </sheetView>
  </sheetViews>
  <sheetFormatPr defaultRowHeight="18" x14ac:dyDescent="0.35"/>
  <cols>
    <col min="1" max="1" width="3.85546875" customWidth="1"/>
    <col min="2" max="2" width="62.7109375" style="123" customWidth="1"/>
    <col min="3" max="3" width="8.28515625" style="78" customWidth="1"/>
    <col min="4" max="4" width="22.85546875" style="208" customWidth="1"/>
    <col min="5" max="5" width="23.7109375" style="208" customWidth="1"/>
    <col min="7" max="7" width="17.7109375" customWidth="1"/>
  </cols>
  <sheetData>
    <row r="1" spans="1:5" x14ac:dyDescent="0.35">
      <c r="B1" s="122" t="s">
        <v>33</v>
      </c>
    </row>
    <row r="2" spans="1:5" x14ac:dyDescent="0.35">
      <c r="B2" s="123" t="s">
        <v>143</v>
      </c>
    </row>
    <row r="3" spans="1:5" x14ac:dyDescent="0.35">
      <c r="E3" s="208" t="s">
        <v>1</v>
      </c>
    </row>
    <row r="4" spans="1:5" ht="15.75" customHeight="1" x14ac:dyDescent="0.3">
      <c r="B4" s="229" t="s">
        <v>0</v>
      </c>
      <c r="C4" s="229"/>
      <c r="D4" s="229"/>
      <c r="E4" s="229"/>
    </row>
    <row r="5" spans="1:5" ht="15" customHeight="1" x14ac:dyDescent="0.3">
      <c r="B5" s="229" t="s">
        <v>147</v>
      </c>
      <c r="C5" s="229"/>
      <c r="D5" s="229"/>
      <c r="E5" s="229"/>
    </row>
    <row r="7" spans="1:5" ht="38.25" x14ac:dyDescent="0.2">
      <c r="A7" s="13" t="s">
        <v>2</v>
      </c>
      <c r="B7" s="124" t="s">
        <v>3</v>
      </c>
      <c r="C7" s="79" t="s">
        <v>4</v>
      </c>
      <c r="D7" s="209" t="s">
        <v>5</v>
      </c>
      <c r="E7" s="209" t="s">
        <v>5</v>
      </c>
    </row>
    <row r="8" spans="1:5" ht="17.649999999999999" customHeight="1" x14ac:dyDescent="0.2">
      <c r="A8" s="13" t="s">
        <v>6</v>
      </c>
      <c r="B8" s="124" t="s">
        <v>7</v>
      </c>
      <c r="C8" s="79" t="s">
        <v>8</v>
      </c>
      <c r="D8" s="210" t="s">
        <v>145</v>
      </c>
      <c r="E8" s="210" t="s">
        <v>146</v>
      </c>
    </row>
    <row r="9" spans="1:5" ht="18" customHeight="1" x14ac:dyDescent="0.2">
      <c r="A9" s="4" t="s">
        <v>9</v>
      </c>
      <c r="B9" s="125" t="s">
        <v>10</v>
      </c>
      <c r="C9" s="88" t="s">
        <v>13</v>
      </c>
      <c r="D9" s="211" t="s">
        <v>27</v>
      </c>
      <c r="E9" s="211" t="s">
        <v>27</v>
      </c>
    </row>
    <row r="10" spans="1:5" ht="17.649999999999999" customHeight="1" x14ac:dyDescent="0.2">
      <c r="A10" s="2" t="s">
        <v>11</v>
      </c>
      <c r="B10" s="125" t="s">
        <v>12</v>
      </c>
      <c r="C10" s="88" t="s">
        <v>14</v>
      </c>
      <c r="D10" s="211" t="s">
        <v>27</v>
      </c>
      <c r="E10" s="211" t="s">
        <v>27</v>
      </c>
    </row>
    <row r="11" spans="1:5" ht="53.65" customHeight="1" x14ac:dyDescent="0.2">
      <c r="A11" s="2">
        <v>1</v>
      </c>
      <c r="B11" s="127" t="s">
        <v>93</v>
      </c>
      <c r="C11" s="88" t="s">
        <v>15</v>
      </c>
      <c r="D11" s="209">
        <v>789249</v>
      </c>
      <c r="E11" s="209"/>
    </row>
    <row r="12" spans="1:5" ht="94.9" customHeight="1" x14ac:dyDescent="0.2">
      <c r="A12" s="2">
        <f>A11+1</f>
        <v>2</v>
      </c>
      <c r="B12" s="127" t="s">
        <v>94</v>
      </c>
      <c r="C12" s="88" t="s">
        <v>16</v>
      </c>
      <c r="D12" s="209">
        <v>12229771</v>
      </c>
      <c r="E12" s="209"/>
    </row>
    <row r="13" spans="1:5" ht="109.5" customHeight="1" x14ac:dyDescent="0.2">
      <c r="A13" s="2">
        <f>A12+1</f>
        <v>3</v>
      </c>
      <c r="B13" s="127" t="s">
        <v>95</v>
      </c>
      <c r="C13" s="88" t="s">
        <v>17</v>
      </c>
      <c r="D13" s="209">
        <v>404949200</v>
      </c>
      <c r="E13" s="209"/>
    </row>
    <row r="14" spans="1:5" ht="29.25" customHeight="1" x14ac:dyDescent="0.2">
      <c r="A14" s="2">
        <f>A13+1</f>
        <v>4</v>
      </c>
      <c r="B14" s="127" t="s">
        <v>96</v>
      </c>
      <c r="C14" s="88" t="s">
        <v>18</v>
      </c>
      <c r="D14" s="209">
        <v>0</v>
      </c>
      <c r="E14" s="209"/>
    </row>
    <row r="15" spans="1:5" ht="63" customHeight="1" x14ac:dyDescent="0.2">
      <c r="A15" s="2">
        <f>A14+1</f>
        <v>5</v>
      </c>
      <c r="B15" s="127" t="s">
        <v>97</v>
      </c>
      <c r="C15" s="88" t="s">
        <v>19</v>
      </c>
      <c r="D15" s="209">
        <v>2000</v>
      </c>
      <c r="E15" s="209"/>
    </row>
    <row r="16" spans="1:5" ht="35.65" customHeight="1" x14ac:dyDescent="0.2">
      <c r="A16" s="60"/>
      <c r="B16" s="128" t="s">
        <v>85</v>
      </c>
      <c r="C16" s="90" t="s">
        <v>20</v>
      </c>
      <c r="D16" s="209"/>
      <c r="E16" s="209"/>
    </row>
    <row r="17" spans="1:5" ht="61.5" customHeight="1" x14ac:dyDescent="0.2">
      <c r="A17" s="2">
        <f>A15+1</f>
        <v>6</v>
      </c>
      <c r="B17" s="127" t="s">
        <v>98</v>
      </c>
      <c r="C17" s="88" t="s">
        <v>21</v>
      </c>
      <c r="D17" s="209"/>
      <c r="E17" s="209"/>
    </row>
    <row r="18" spans="1:5" ht="42.75" customHeight="1" x14ac:dyDescent="0.2">
      <c r="A18" s="60"/>
      <c r="B18" s="128" t="s">
        <v>86</v>
      </c>
      <c r="C18" s="90" t="s">
        <v>28</v>
      </c>
      <c r="D18" s="209"/>
      <c r="E18" s="209"/>
    </row>
    <row r="19" spans="1:5" s="6" customFormat="1" ht="41.25" customHeight="1" x14ac:dyDescent="0.2">
      <c r="A19" s="4">
        <f>A17+1</f>
        <v>7</v>
      </c>
      <c r="B19" s="127" t="s">
        <v>51</v>
      </c>
      <c r="C19" s="91">
        <v>15</v>
      </c>
      <c r="D19" s="211">
        <f>D11+D12+D13+D14+D15+D17</f>
        <v>417970220</v>
      </c>
      <c r="E19" s="211">
        <f>E11+E12+E13+E14+E15+E17</f>
        <v>0</v>
      </c>
    </row>
    <row r="20" spans="1:5" x14ac:dyDescent="0.2">
      <c r="A20" s="2"/>
      <c r="B20" s="127" t="s">
        <v>52</v>
      </c>
      <c r="C20" s="79">
        <v>18</v>
      </c>
      <c r="D20" s="211" t="s">
        <v>27</v>
      </c>
      <c r="E20" s="211" t="s">
        <v>27</v>
      </c>
    </row>
    <row r="21" spans="1:5" ht="125.1" customHeight="1" x14ac:dyDescent="0.2">
      <c r="A21" s="2">
        <f>A20+1</f>
        <v>1</v>
      </c>
      <c r="B21" s="127" t="s">
        <v>99</v>
      </c>
      <c r="C21" s="88">
        <v>19</v>
      </c>
      <c r="D21" s="209">
        <v>13723724</v>
      </c>
      <c r="E21" s="209"/>
    </row>
    <row r="22" spans="1:5" ht="33.75" customHeight="1" x14ac:dyDescent="0.2">
      <c r="A22" s="2">
        <f>A21+1</f>
        <v>2</v>
      </c>
      <c r="B22" s="127" t="s">
        <v>53</v>
      </c>
      <c r="C22" s="91">
        <v>20</v>
      </c>
      <c r="D22" s="211" t="s">
        <v>27</v>
      </c>
      <c r="E22" s="211" t="s">
        <v>27</v>
      </c>
    </row>
    <row r="23" spans="1:5" ht="114" customHeight="1" x14ac:dyDescent="0.2">
      <c r="A23" s="2"/>
      <c r="B23" s="127" t="s">
        <v>100</v>
      </c>
      <c r="C23" s="79">
        <v>21</v>
      </c>
      <c r="D23" s="209">
        <v>6697063</v>
      </c>
      <c r="E23" s="209"/>
    </row>
    <row r="24" spans="1:5" ht="46.5" customHeight="1" x14ac:dyDescent="0.2">
      <c r="A24" s="2"/>
      <c r="B24" s="127" t="s">
        <v>87</v>
      </c>
      <c r="C24" s="93" t="s">
        <v>47</v>
      </c>
      <c r="D24" s="212"/>
      <c r="E24" s="212"/>
    </row>
    <row r="25" spans="1:5" ht="61.5" customHeight="1" x14ac:dyDescent="0.2">
      <c r="A25" s="2"/>
      <c r="B25" s="127" t="s">
        <v>101</v>
      </c>
      <c r="C25" s="79">
        <v>22</v>
      </c>
      <c r="D25" s="209">
        <v>115939</v>
      </c>
      <c r="E25" s="209"/>
    </row>
    <row r="26" spans="1:5" ht="24.75" customHeight="1" x14ac:dyDescent="0.2">
      <c r="A26" s="2"/>
      <c r="B26" s="128" t="s">
        <v>54</v>
      </c>
      <c r="C26" s="88" t="s">
        <v>29</v>
      </c>
      <c r="D26" s="209"/>
      <c r="E26" s="209"/>
    </row>
    <row r="27" spans="1:5" ht="123.75" customHeight="1" x14ac:dyDescent="0.2">
      <c r="A27" s="2"/>
      <c r="B27" s="127" t="s">
        <v>102</v>
      </c>
      <c r="C27" s="79">
        <v>23</v>
      </c>
      <c r="D27" s="209"/>
      <c r="E27" s="209"/>
    </row>
    <row r="28" spans="1:5" ht="36" customHeight="1" x14ac:dyDescent="0.2">
      <c r="A28" s="2"/>
      <c r="B28" s="128" t="s">
        <v>88</v>
      </c>
      <c r="C28" s="79">
        <v>24</v>
      </c>
      <c r="D28" s="209"/>
      <c r="E28" s="209"/>
    </row>
    <row r="29" spans="1:5" ht="42" customHeight="1" x14ac:dyDescent="0.2">
      <c r="A29" s="2"/>
      <c r="B29" s="127" t="s">
        <v>103</v>
      </c>
      <c r="C29" s="79">
        <v>25</v>
      </c>
      <c r="D29" s="209"/>
      <c r="E29" s="209"/>
    </row>
    <row r="30" spans="1:5" ht="48.4" customHeight="1" x14ac:dyDescent="0.2">
      <c r="A30" s="2"/>
      <c r="B30" s="128" t="s">
        <v>89</v>
      </c>
      <c r="C30" s="81">
        <v>26</v>
      </c>
      <c r="D30" s="213"/>
      <c r="E30" s="213"/>
    </row>
    <row r="31" spans="1:5" ht="89.65" customHeight="1" x14ac:dyDescent="0.2">
      <c r="A31" s="2"/>
      <c r="B31" s="127" t="s">
        <v>104</v>
      </c>
      <c r="C31" s="79">
        <v>27</v>
      </c>
      <c r="D31" s="209"/>
      <c r="E31" s="209"/>
    </row>
    <row r="32" spans="1:5" ht="30.4" customHeight="1" x14ac:dyDescent="0.2">
      <c r="A32" s="2"/>
      <c r="B32" s="127" t="s">
        <v>55</v>
      </c>
      <c r="C32" s="80">
        <v>30</v>
      </c>
      <c r="D32" s="211">
        <f>D23+D27+D29+D31</f>
        <v>6697063</v>
      </c>
      <c r="E32" s="211">
        <f>E23+E27+E29+E31</f>
        <v>0</v>
      </c>
    </row>
    <row r="33" spans="1:5" ht="19.5" customHeight="1" x14ac:dyDescent="0.2">
      <c r="A33" s="2">
        <v>3</v>
      </c>
      <c r="B33" s="127" t="s">
        <v>105</v>
      </c>
      <c r="C33" s="80">
        <v>31</v>
      </c>
      <c r="D33" s="209"/>
      <c r="E33" s="209"/>
    </row>
    <row r="34" spans="1:5" ht="18.75" customHeight="1" x14ac:dyDescent="0.2">
      <c r="A34" s="2">
        <f>A33+1</f>
        <v>4</v>
      </c>
      <c r="B34" s="127" t="s">
        <v>56</v>
      </c>
      <c r="C34" s="80">
        <v>32</v>
      </c>
      <c r="D34" s="211" t="s">
        <v>27</v>
      </c>
      <c r="E34" s="211" t="s">
        <v>27</v>
      </c>
    </row>
    <row r="35" spans="1:5" ht="107.65" customHeight="1" x14ac:dyDescent="0.2">
      <c r="A35" s="2"/>
      <c r="B35" s="127" t="s">
        <v>106</v>
      </c>
      <c r="C35" s="79">
        <v>33</v>
      </c>
      <c r="D35" s="209">
        <v>8308751</v>
      </c>
      <c r="E35" s="209"/>
    </row>
    <row r="36" spans="1:5" ht="57.4" customHeight="1" x14ac:dyDescent="0.2">
      <c r="A36" s="2"/>
      <c r="B36" s="128" t="s">
        <v>90</v>
      </c>
      <c r="C36" s="88" t="s">
        <v>37</v>
      </c>
      <c r="D36" s="209">
        <v>154900</v>
      </c>
      <c r="E36" s="209"/>
    </row>
    <row r="37" spans="1:5" ht="28.5" customHeight="1" x14ac:dyDescent="0.2">
      <c r="A37" s="2"/>
      <c r="B37" s="127" t="s">
        <v>107</v>
      </c>
      <c r="C37" s="79">
        <v>34</v>
      </c>
      <c r="D37" s="211" t="s">
        <v>27</v>
      </c>
      <c r="E37" s="211"/>
    </row>
    <row r="38" spans="1:5" ht="133.5" customHeight="1" x14ac:dyDescent="0.2">
      <c r="A38" s="2"/>
      <c r="B38" s="127" t="s">
        <v>130</v>
      </c>
      <c r="C38" s="79">
        <v>35</v>
      </c>
      <c r="D38" s="209">
        <v>38716506</v>
      </c>
      <c r="E38" s="209"/>
    </row>
    <row r="39" spans="1:5" ht="28.5" customHeight="1" x14ac:dyDescent="0.2">
      <c r="A39" s="2"/>
      <c r="B39" s="128" t="s">
        <v>57</v>
      </c>
      <c r="C39" s="88" t="s">
        <v>38</v>
      </c>
      <c r="D39" s="209"/>
      <c r="E39" s="209"/>
    </row>
    <row r="40" spans="1:5" ht="24" customHeight="1" x14ac:dyDescent="0.2">
      <c r="A40" s="2"/>
      <c r="B40" s="127" t="s">
        <v>107</v>
      </c>
      <c r="C40" s="79">
        <v>36</v>
      </c>
      <c r="D40" s="211" t="s">
        <v>27</v>
      </c>
      <c r="E40" s="211" t="s">
        <v>27</v>
      </c>
    </row>
    <row r="41" spans="1:5" ht="28.5" customHeight="1" x14ac:dyDescent="0.2">
      <c r="A41" s="2"/>
      <c r="B41" s="127" t="s">
        <v>58</v>
      </c>
      <c r="C41" s="80">
        <v>40</v>
      </c>
      <c r="D41" s="211">
        <f>D35+D38+D36+D39</f>
        <v>47180157</v>
      </c>
      <c r="E41" s="211">
        <f>E35+E38+E36+E39</f>
        <v>0</v>
      </c>
    </row>
    <row r="42" spans="1:5" ht="96" customHeight="1" x14ac:dyDescent="0.2">
      <c r="A42" s="2">
        <v>5</v>
      </c>
      <c r="B42" s="127" t="s">
        <v>128</v>
      </c>
      <c r="C42" s="80">
        <v>41</v>
      </c>
      <c r="D42" s="209"/>
      <c r="E42" s="209"/>
    </row>
    <row r="43" spans="1:5" ht="23.25" customHeight="1" x14ac:dyDescent="0.2">
      <c r="A43" s="2"/>
      <c r="B43" s="128" t="s">
        <v>59</v>
      </c>
      <c r="C43" s="91" t="s">
        <v>39</v>
      </c>
      <c r="D43" s="209"/>
      <c r="E43" s="209"/>
    </row>
    <row r="44" spans="1:5" ht="23.25" customHeight="1" x14ac:dyDescent="0.2">
      <c r="A44" s="2">
        <v>6</v>
      </c>
      <c r="B44" s="127" t="s">
        <v>108</v>
      </c>
      <c r="C44" s="79">
        <v>42</v>
      </c>
      <c r="D44" s="209">
        <v>455</v>
      </c>
      <c r="E44" s="209"/>
    </row>
    <row r="45" spans="1:5" ht="22.9" customHeight="1" x14ac:dyDescent="0.2">
      <c r="A45" s="4">
        <v>7</v>
      </c>
      <c r="B45" s="127" t="s">
        <v>60</v>
      </c>
      <c r="C45" s="80">
        <v>45</v>
      </c>
      <c r="D45" s="211">
        <f>D21+D32+D33+D41+D42+D44+D43</f>
        <v>67601399</v>
      </c>
      <c r="E45" s="211">
        <f>E21+E32+E33+E41+E42+E44+E43</f>
        <v>0</v>
      </c>
    </row>
    <row r="46" spans="1:5" ht="27.75" customHeight="1" x14ac:dyDescent="0.2">
      <c r="A46" s="2">
        <v>8</v>
      </c>
      <c r="B46" s="127" t="s">
        <v>61</v>
      </c>
      <c r="C46" s="80">
        <v>46</v>
      </c>
      <c r="D46" s="211">
        <f>D19+D45</f>
        <v>485571619</v>
      </c>
      <c r="E46" s="211">
        <f>E19+E45</f>
        <v>0</v>
      </c>
    </row>
    <row r="47" spans="1:5" ht="27.75" customHeight="1" x14ac:dyDescent="0.2">
      <c r="A47" s="4" t="s">
        <v>22</v>
      </c>
      <c r="B47" s="127" t="s">
        <v>23</v>
      </c>
      <c r="C47" s="79">
        <v>50</v>
      </c>
      <c r="D47" s="211" t="s">
        <v>27</v>
      </c>
      <c r="E47" s="211" t="s">
        <v>27</v>
      </c>
    </row>
    <row r="48" spans="1:5" ht="45" customHeight="1" x14ac:dyDescent="0.2">
      <c r="A48" s="2"/>
      <c r="B48" s="127" t="s">
        <v>62</v>
      </c>
      <c r="C48" s="79">
        <v>51</v>
      </c>
      <c r="D48" s="211" t="s">
        <v>27</v>
      </c>
      <c r="E48" s="211" t="s">
        <v>27</v>
      </c>
    </row>
    <row r="49" spans="1:7" ht="54" customHeight="1" x14ac:dyDescent="0.2">
      <c r="A49" s="2">
        <f>A48+1</f>
        <v>1</v>
      </c>
      <c r="B49" s="127" t="s">
        <v>109</v>
      </c>
      <c r="C49" s="79">
        <v>52</v>
      </c>
      <c r="D49" s="209"/>
      <c r="E49" s="209"/>
    </row>
    <row r="50" spans="1:7" ht="34.5" customHeight="1" x14ac:dyDescent="0.2">
      <c r="A50" s="2"/>
      <c r="B50" s="128" t="s">
        <v>63</v>
      </c>
      <c r="C50" s="79">
        <v>53</v>
      </c>
      <c r="D50" s="209"/>
      <c r="E50" s="209"/>
    </row>
    <row r="51" spans="1:7" ht="54.75" customHeight="1" x14ac:dyDescent="0.2">
      <c r="A51" s="2">
        <f>A49+1</f>
        <v>2</v>
      </c>
      <c r="B51" s="127" t="s">
        <v>110</v>
      </c>
      <c r="C51" s="79">
        <v>54</v>
      </c>
      <c r="D51" s="209"/>
      <c r="E51" s="209"/>
    </row>
    <row r="52" spans="1:7" s="21" customFormat="1" ht="32.85" customHeight="1" x14ac:dyDescent="0.2">
      <c r="A52" s="23">
        <f>A51+1</f>
        <v>3</v>
      </c>
      <c r="B52" s="127" t="s">
        <v>111</v>
      </c>
      <c r="C52" s="79">
        <v>55</v>
      </c>
      <c r="D52" s="209">
        <v>305279653</v>
      </c>
      <c r="E52" s="209"/>
    </row>
    <row r="53" spans="1:7" ht="27.2" customHeight="1" x14ac:dyDescent="0.2">
      <c r="A53" s="4"/>
      <c r="B53" s="127" t="s">
        <v>35</v>
      </c>
      <c r="C53" s="80">
        <v>58</v>
      </c>
      <c r="D53" s="211">
        <f>D49+D51+D52</f>
        <v>305279653</v>
      </c>
      <c r="E53" s="211">
        <f>E49+E51+E52</f>
        <v>0</v>
      </c>
    </row>
    <row r="54" spans="1:7" ht="45" customHeight="1" x14ac:dyDescent="0.2">
      <c r="A54" s="2"/>
      <c r="B54" s="127" t="s">
        <v>112</v>
      </c>
      <c r="C54" s="80">
        <v>59</v>
      </c>
      <c r="D54" s="211" t="s">
        <v>27</v>
      </c>
      <c r="E54" s="211" t="s">
        <v>27</v>
      </c>
    </row>
    <row r="55" spans="1:7" ht="95.25" customHeight="1" x14ac:dyDescent="0.2">
      <c r="A55" s="2">
        <v>1</v>
      </c>
      <c r="B55" s="127" t="s">
        <v>113</v>
      </c>
      <c r="C55" s="79">
        <v>60</v>
      </c>
      <c r="D55" s="209">
        <v>824539288</v>
      </c>
      <c r="E55" s="209"/>
    </row>
    <row r="56" spans="1:7" ht="40.9" customHeight="1" x14ac:dyDescent="0.2">
      <c r="A56" s="2"/>
      <c r="B56" s="127" t="s">
        <v>73</v>
      </c>
      <c r="C56" s="79" t="s">
        <v>48</v>
      </c>
      <c r="D56" s="209">
        <v>785864012</v>
      </c>
      <c r="E56" s="209"/>
    </row>
    <row r="57" spans="1:7" ht="45" customHeight="1" x14ac:dyDescent="0.2">
      <c r="A57" s="2"/>
      <c r="B57" s="128" t="s">
        <v>91</v>
      </c>
      <c r="C57" s="79">
        <v>61</v>
      </c>
      <c r="D57" s="209">
        <v>143404</v>
      </c>
      <c r="E57" s="209"/>
    </row>
    <row r="58" spans="1:7" ht="27.75" customHeight="1" x14ac:dyDescent="0.2">
      <c r="A58" s="61"/>
      <c r="B58" s="128" t="s">
        <v>64</v>
      </c>
      <c r="C58" s="88" t="s">
        <v>30</v>
      </c>
      <c r="D58" s="209">
        <v>0</v>
      </c>
      <c r="E58" s="209"/>
    </row>
    <row r="59" spans="1:7" ht="125.65" customHeight="1" x14ac:dyDescent="0.2">
      <c r="A59" s="2">
        <v>2</v>
      </c>
      <c r="B59" s="127" t="s">
        <v>114</v>
      </c>
      <c r="C59" s="79">
        <v>62</v>
      </c>
      <c r="D59" s="209">
        <v>17452613</v>
      </c>
      <c r="E59" s="214"/>
      <c r="G59" s="158">
        <f>E59-G60</f>
        <v>0</v>
      </c>
    </row>
    <row r="60" spans="1:7" ht="27" customHeight="1" x14ac:dyDescent="0.2">
      <c r="A60" s="2"/>
      <c r="B60" s="128" t="s">
        <v>65</v>
      </c>
      <c r="C60" s="79">
        <v>63</v>
      </c>
      <c r="D60" s="211">
        <v>17452613</v>
      </c>
      <c r="E60" s="215"/>
      <c r="G60" s="158">
        <f>E60+E62</f>
        <v>0</v>
      </c>
    </row>
    <row r="61" spans="1:7" ht="79.5" customHeight="1" x14ac:dyDescent="0.2">
      <c r="A61" s="2"/>
      <c r="B61" s="128" t="s">
        <v>78</v>
      </c>
      <c r="C61" s="88" t="s">
        <v>31</v>
      </c>
      <c r="D61" s="209">
        <v>14794087</v>
      </c>
      <c r="E61" s="209"/>
    </row>
    <row r="62" spans="1:7" ht="28.5" customHeight="1" x14ac:dyDescent="0.2">
      <c r="A62" s="2"/>
      <c r="B62" s="128" t="s">
        <v>66</v>
      </c>
      <c r="C62" s="79">
        <v>64</v>
      </c>
      <c r="D62" s="209"/>
      <c r="E62" s="214"/>
    </row>
    <row r="63" spans="1:7" ht="112.9" customHeight="1" x14ac:dyDescent="0.2">
      <c r="A63" s="2">
        <v>3</v>
      </c>
      <c r="B63" s="127" t="s">
        <v>129</v>
      </c>
      <c r="C63" s="79">
        <v>65</v>
      </c>
      <c r="D63" s="209"/>
      <c r="E63" s="209"/>
    </row>
    <row r="64" spans="1:7" ht="33" customHeight="1" x14ac:dyDescent="0.2">
      <c r="A64" s="2"/>
      <c r="B64" s="128" t="s">
        <v>67</v>
      </c>
      <c r="C64" s="79">
        <v>66</v>
      </c>
      <c r="D64" s="209"/>
      <c r="E64" s="209"/>
    </row>
    <row r="65" spans="1:5" ht="39.4" customHeight="1" x14ac:dyDescent="0.2">
      <c r="A65" s="2">
        <v>4</v>
      </c>
      <c r="B65" s="127" t="s">
        <v>115</v>
      </c>
      <c r="C65" s="79">
        <v>70</v>
      </c>
      <c r="D65" s="209"/>
      <c r="E65" s="209"/>
    </row>
    <row r="66" spans="1:5" ht="43.5" customHeight="1" x14ac:dyDescent="0.2">
      <c r="A66" s="2">
        <f>A65+1</f>
        <v>5</v>
      </c>
      <c r="B66" s="127" t="s">
        <v>116</v>
      </c>
      <c r="C66" s="79">
        <v>71</v>
      </c>
      <c r="D66" s="209"/>
      <c r="E66" s="209"/>
    </row>
    <row r="67" spans="1:5" ht="30.75" customHeight="1" x14ac:dyDescent="0.2">
      <c r="A67" s="2">
        <f>A66+1</f>
        <v>6</v>
      </c>
      <c r="B67" s="127" t="s">
        <v>117</v>
      </c>
      <c r="C67" s="79">
        <v>72</v>
      </c>
      <c r="D67" s="209">
        <v>31681812</v>
      </c>
      <c r="E67" s="209"/>
    </row>
    <row r="68" spans="1:5" ht="42" customHeight="1" x14ac:dyDescent="0.2">
      <c r="A68" s="2">
        <f>A67+1</f>
        <v>7</v>
      </c>
      <c r="B68" s="127" t="s">
        <v>118</v>
      </c>
      <c r="C68" s="79">
        <v>73</v>
      </c>
      <c r="D68" s="209"/>
      <c r="E68" s="209"/>
    </row>
    <row r="69" spans="1:5" ht="24" customHeight="1" x14ac:dyDescent="0.2">
      <c r="A69" s="2"/>
      <c r="B69" s="127" t="s">
        <v>68</v>
      </c>
      <c r="C69" s="88" t="s">
        <v>32</v>
      </c>
      <c r="D69" s="211" t="s">
        <v>27</v>
      </c>
      <c r="E69" s="211" t="s">
        <v>27</v>
      </c>
    </row>
    <row r="70" spans="1:5" ht="21.75" customHeight="1" x14ac:dyDescent="0.2">
      <c r="A70" s="2">
        <f>A68+1</f>
        <v>8</v>
      </c>
      <c r="B70" s="127" t="s">
        <v>119</v>
      </c>
      <c r="C70" s="79">
        <v>74</v>
      </c>
      <c r="D70" s="209"/>
      <c r="E70" s="209"/>
    </row>
    <row r="71" spans="1:5" ht="23.25" customHeight="1" x14ac:dyDescent="0.2">
      <c r="A71" s="2">
        <f>A70+1</f>
        <v>9</v>
      </c>
      <c r="B71" s="129" t="s">
        <v>120</v>
      </c>
      <c r="C71" s="79">
        <v>75</v>
      </c>
      <c r="D71" s="209"/>
      <c r="E71" s="209"/>
    </row>
    <row r="72" spans="1:5" ht="34.5" customHeight="1" x14ac:dyDescent="0.2">
      <c r="A72" s="4">
        <v>10</v>
      </c>
      <c r="B72" s="127" t="s">
        <v>36</v>
      </c>
      <c r="C72" s="80">
        <v>78</v>
      </c>
      <c r="D72" s="211">
        <f>D55+D59+D63+D65+D66+D67+D68+D70+D71</f>
        <v>873673713</v>
      </c>
      <c r="E72" s="211">
        <f>E55+E59+E63+E65+E66+E67+E68+E70+E71</f>
        <v>0</v>
      </c>
    </row>
    <row r="73" spans="1:5" ht="20.25" customHeight="1" x14ac:dyDescent="0.2">
      <c r="A73" s="4">
        <v>11</v>
      </c>
      <c r="B73" s="127" t="s">
        <v>69</v>
      </c>
      <c r="C73" s="80">
        <v>79</v>
      </c>
      <c r="D73" s="211">
        <f>D53+D72</f>
        <v>1178953366</v>
      </c>
      <c r="E73" s="211">
        <f>E53+E72</f>
        <v>0</v>
      </c>
    </row>
    <row r="74" spans="1:5" ht="33" customHeight="1" x14ac:dyDescent="0.2">
      <c r="A74" s="2">
        <v>12</v>
      </c>
      <c r="B74" s="127" t="s">
        <v>92</v>
      </c>
      <c r="C74" s="80">
        <v>80</v>
      </c>
      <c r="D74" s="211">
        <f>D46-D73</f>
        <v>-693381747</v>
      </c>
      <c r="E74" s="211">
        <f>E46-E73</f>
        <v>0</v>
      </c>
    </row>
    <row r="75" spans="1:5" ht="22.9" customHeight="1" x14ac:dyDescent="0.2">
      <c r="A75" s="4" t="s">
        <v>24</v>
      </c>
      <c r="B75" s="130" t="s">
        <v>25</v>
      </c>
      <c r="C75" s="132">
        <v>83</v>
      </c>
      <c r="D75" s="216" t="s">
        <v>27</v>
      </c>
      <c r="E75" s="216" t="s">
        <v>27</v>
      </c>
    </row>
    <row r="76" spans="1:5" ht="100.5" customHeight="1" x14ac:dyDescent="0.2">
      <c r="A76" s="2">
        <v>1</v>
      </c>
      <c r="B76" s="134" t="s">
        <v>121</v>
      </c>
      <c r="C76" s="79">
        <v>84</v>
      </c>
      <c r="D76" s="209">
        <v>404680802</v>
      </c>
      <c r="E76" s="209"/>
    </row>
    <row r="77" spans="1:5" ht="21.4" customHeight="1" x14ac:dyDescent="0.2">
      <c r="A77" s="2">
        <f>A76+1</f>
        <v>2</v>
      </c>
      <c r="B77" s="134" t="s">
        <v>122</v>
      </c>
      <c r="C77" s="79">
        <v>85</v>
      </c>
      <c r="D77" s="209">
        <v>0</v>
      </c>
      <c r="E77" s="209"/>
    </row>
    <row r="78" spans="1:5" ht="28.5" customHeight="1" x14ac:dyDescent="0.2">
      <c r="A78" s="2">
        <f>A77+1</f>
        <v>3</v>
      </c>
      <c r="B78" s="134" t="s">
        <v>123</v>
      </c>
      <c r="C78" s="79">
        <v>86</v>
      </c>
      <c r="D78" s="209">
        <v>605967692</v>
      </c>
      <c r="E78" s="209"/>
    </row>
    <row r="79" spans="1:5" ht="28.5" customHeight="1" x14ac:dyDescent="0.2">
      <c r="A79" s="2">
        <f>A78+1</f>
        <v>4</v>
      </c>
      <c r="B79" s="134" t="s">
        <v>124</v>
      </c>
      <c r="C79" s="79">
        <v>87</v>
      </c>
      <c r="D79" s="209">
        <v>0</v>
      </c>
      <c r="E79" s="209"/>
    </row>
    <row r="80" spans="1:5" ht="28.5" customHeight="1" x14ac:dyDescent="0.2">
      <c r="A80" s="2">
        <f>A79+1</f>
        <v>5</v>
      </c>
      <c r="B80" s="134" t="s">
        <v>125</v>
      </c>
      <c r="C80" s="79">
        <v>88</v>
      </c>
      <c r="D80" s="209">
        <v>492094857</v>
      </c>
      <c r="E80" s="209"/>
    </row>
    <row r="81" spans="1:5" ht="20.25" customHeight="1" x14ac:dyDescent="0.2">
      <c r="A81" s="4"/>
      <c r="B81" s="134" t="s">
        <v>70</v>
      </c>
      <c r="C81" s="80">
        <v>90</v>
      </c>
      <c r="D81" s="211">
        <f>D76+D77-D78+D79-D80</f>
        <v>-693381747</v>
      </c>
      <c r="E81" s="211">
        <f>E76+E77-E78+E79-E80</f>
        <v>0</v>
      </c>
    </row>
    <row r="82" spans="1:5" ht="20.25" customHeight="1" x14ac:dyDescent="0.2">
      <c r="A82" s="1"/>
      <c r="B82" s="83"/>
      <c r="C82" s="83"/>
      <c r="D82" s="217">
        <f>D74-D81</f>
        <v>0</v>
      </c>
      <c r="E82" s="217">
        <f>E74-E81</f>
        <v>0</v>
      </c>
    </row>
    <row r="83" spans="1:5" ht="16.5" x14ac:dyDescent="0.2">
      <c r="A83" s="1"/>
      <c r="B83" s="97"/>
      <c r="C83" s="97"/>
      <c r="D83" s="97"/>
      <c r="E83" s="97"/>
    </row>
    <row r="84" spans="1:5" ht="16.5" x14ac:dyDescent="0.2">
      <c r="A84" s="1"/>
      <c r="B84" s="97"/>
      <c r="C84" s="97"/>
      <c r="D84" s="97"/>
      <c r="E84" s="97"/>
    </row>
    <row r="85" spans="1:5" ht="16.5" x14ac:dyDescent="0.2">
      <c r="A85" s="1"/>
      <c r="B85" s="97"/>
      <c r="C85" s="97"/>
      <c r="D85" s="97"/>
      <c r="E85" s="97"/>
    </row>
    <row r="86" spans="1:5" ht="16.5" x14ac:dyDescent="0.2">
      <c r="A86" s="1"/>
      <c r="B86" s="97"/>
      <c r="C86" s="97"/>
      <c r="D86" s="97"/>
      <c r="E86" s="97"/>
    </row>
    <row r="87" spans="1:5" ht="16.5" x14ac:dyDescent="0.2">
      <c r="A87" s="1"/>
      <c r="B87" s="97"/>
      <c r="C87" s="97"/>
      <c r="D87" s="97"/>
      <c r="E87" s="97"/>
    </row>
    <row r="88" spans="1:5" ht="16.5" x14ac:dyDescent="0.2">
      <c r="A88" s="1"/>
      <c r="B88" s="97"/>
      <c r="C88" s="97"/>
      <c r="D88" s="97"/>
      <c r="E88" s="97"/>
    </row>
    <row r="89" spans="1:5" ht="16.5" x14ac:dyDescent="0.2">
      <c r="A89" s="1"/>
      <c r="B89" s="97"/>
      <c r="C89" s="97"/>
      <c r="D89" s="97"/>
      <c r="E89" s="97"/>
    </row>
    <row r="90" spans="1:5" ht="16.5" x14ac:dyDescent="0.2">
      <c r="A90" s="1"/>
      <c r="B90" s="97"/>
      <c r="C90" s="97"/>
      <c r="D90" s="97"/>
      <c r="E90" s="97"/>
    </row>
    <row r="91" spans="1:5" ht="16.5" x14ac:dyDescent="0.2">
      <c r="A91" s="1"/>
      <c r="B91" s="97"/>
      <c r="C91" s="97"/>
      <c r="D91" s="97"/>
      <c r="E91" s="97"/>
    </row>
    <row r="92" spans="1:5" ht="16.5" x14ac:dyDescent="0.2">
      <c r="A92" s="1"/>
      <c r="B92" s="97"/>
      <c r="C92" s="97"/>
      <c r="D92" s="97"/>
      <c r="E92" s="97"/>
    </row>
    <row r="93" spans="1:5" ht="16.5" x14ac:dyDescent="0.2">
      <c r="A93" s="1"/>
      <c r="B93" s="97"/>
      <c r="C93" s="97"/>
      <c r="D93" s="97"/>
      <c r="E93" s="97"/>
    </row>
    <row r="94" spans="1:5" ht="16.5" x14ac:dyDescent="0.2">
      <c r="A94" s="1"/>
      <c r="B94" s="97"/>
      <c r="C94" s="97"/>
      <c r="D94" s="97"/>
      <c r="E94" s="97"/>
    </row>
    <row r="95" spans="1:5" ht="16.5" x14ac:dyDescent="0.2">
      <c r="A95" s="1"/>
      <c r="B95" s="97"/>
      <c r="C95" s="97"/>
      <c r="D95" s="97"/>
      <c r="E95" s="97"/>
    </row>
    <row r="96" spans="1:5" ht="16.5" x14ac:dyDescent="0.2">
      <c r="A96" s="1"/>
      <c r="B96" s="97"/>
      <c r="C96" s="97"/>
      <c r="D96" s="97"/>
      <c r="E96" s="97"/>
    </row>
    <row r="97" spans="1:5" ht="16.5" x14ac:dyDescent="0.2">
      <c r="A97" s="1"/>
      <c r="B97" s="97"/>
      <c r="C97" s="97"/>
      <c r="D97" s="97"/>
      <c r="E97" s="97"/>
    </row>
    <row r="98" spans="1:5" ht="16.5" x14ac:dyDescent="0.2">
      <c r="A98" s="1"/>
      <c r="B98" s="97"/>
      <c r="C98" s="97"/>
      <c r="D98" s="97"/>
      <c r="E98" s="97"/>
    </row>
    <row r="99" spans="1:5" ht="16.5" x14ac:dyDescent="0.2">
      <c r="A99" s="1"/>
      <c r="B99" s="97"/>
      <c r="C99" s="97"/>
      <c r="D99" s="97"/>
      <c r="E99" s="97"/>
    </row>
    <row r="100" spans="1:5" ht="16.5" x14ac:dyDescent="0.2">
      <c r="A100" s="1"/>
      <c r="B100" s="97"/>
      <c r="C100" s="97"/>
      <c r="D100" s="97"/>
      <c r="E100" s="97"/>
    </row>
    <row r="101" spans="1:5" ht="16.5" x14ac:dyDescent="0.2">
      <c r="A101" s="1"/>
      <c r="B101" s="97"/>
      <c r="C101" s="97"/>
      <c r="D101" s="97"/>
      <c r="E101" s="97"/>
    </row>
    <row r="102" spans="1:5" ht="16.5" x14ac:dyDescent="0.2">
      <c r="A102" s="1"/>
      <c r="B102" s="97"/>
      <c r="C102" s="97"/>
      <c r="D102" s="97"/>
      <c r="E102" s="97"/>
    </row>
    <row r="103" spans="1:5" ht="16.5" x14ac:dyDescent="0.2">
      <c r="A103" s="1"/>
      <c r="B103" s="97"/>
      <c r="C103" s="97"/>
      <c r="D103" s="97"/>
      <c r="E103" s="97"/>
    </row>
    <row r="104" spans="1:5" ht="16.5" x14ac:dyDescent="0.2">
      <c r="A104" s="1"/>
      <c r="B104" s="97"/>
      <c r="C104" s="97"/>
      <c r="D104" s="97"/>
      <c r="E104" s="97"/>
    </row>
    <row r="105" spans="1:5" ht="16.5" x14ac:dyDescent="0.2">
      <c r="A105" s="1"/>
      <c r="B105" s="97"/>
      <c r="C105" s="97"/>
      <c r="D105" s="97"/>
      <c r="E105" s="97"/>
    </row>
    <row r="106" spans="1:5" ht="16.5" x14ac:dyDescent="0.2">
      <c r="A106" s="1"/>
      <c r="B106" s="97"/>
      <c r="C106" s="97"/>
      <c r="D106" s="97"/>
      <c r="E106" s="97"/>
    </row>
    <row r="107" spans="1:5" ht="16.5" x14ac:dyDescent="0.2">
      <c r="A107" s="1"/>
      <c r="B107" s="97"/>
      <c r="C107" s="97"/>
      <c r="D107" s="97"/>
      <c r="E107" s="97"/>
    </row>
    <row r="108" spans="1:5" ht="16.5" x14ac:dyDescent="0.2">
      <c r="A108" s="1"/>
      <c r="B108" s="97"/>
      <c r="C108" s="97"/>
      <c r="D108" s="97"/>
      <c r="E108" s="97"/>
    </row>
    <row r="109" spans="1:5" ht="16.5" x14ac:dyDescent="0.2">
      <c r="A109" s="1"/>
      <c r="B109" s="97"/>
      <c r="C109" s="97"/>
      <c r="D109" s="97"/>
      <c r="E109" s="97"/>
    </row>
    <row r="110" spans="1:5" ht="16.5" x14ac:dyDescent="0.2">
      <c r="A110" s="1"/>
      <c r="B110" s="97"/>
      <c r="C110" s="97"/>
      <c r="D110" s="97"/>
      <c r="E110" s="97"/>
    </row>
    <row r="111" spans="1:5" ht="16.5" x14ac:dyDescent="0.2">
      <c r="A111" s="1"/>
      <c r="B111" s="97"/>
      <c r="C111" s="97"/>
      <c r="D111" s="97"/>
      <c r="E111" s="97"/>
    </row>
    <row r="112" spans="1:5" ht="16.5" x14ac:dyDescent="0.2">
      <c r="A112" s="1"/>
      <c r="B112" s="97"/>
      <c r="C112" s="97"/>
      <c r="D112" s="97"/>
      <c r="E112" s="97"/>
    </row>
    <row r="113" spans="1:5" ht="16.5" x14ac:dyDescent="0.2">
      <c r="A113" s="1"/>
      <c r="B113" s="97"/>
      <c r="C113" s="97"/>
      <c r="D113" s="97"/>
      <c r="E113" s="97"/>
    </row>
    <row r="114" spans="1:5" ht="16.5" x14ac:dyDescent="0.2">
      <c r="A114" s="1"/>
      <c r="B114" s="97"/>
      <c r="C114" s="97"/>
      <c r="D114" s="97"/>
      <c r="E114" s="97"/>
    </row>
    <row r="115" spans="1:5" ht="16.5" x14ac:dyDescent="0.2">
      <c r="A115" s="1"/>
      <c r="B115" s="97"/>
      <c r="C115" s="97"/>
      <c r="D115" s="97"/>
      <c r="E115" s="97"/>
    </row>
    <row r="116" spans="1:5" ht="16.5" x14ac:dyDescent="0.2">
      <c r="A116" s="1"/>
      <c r="B116" s="97"/>
      <c r="C116" s="97"/>
      <c r="D116" s="97"/>
      <c r="E116" s="97"/>
    </row>
    <row r="117" spans="1:5" ht="16.5" x14ac:dyDescent="0.2">
      <c r="A117" s="1"/>
      <c r="B117" s="97"/>
      <c r="C117" s="97"/>
      <c r="D117" s="97"/>
      <c r="E117" s="97"/>
    </row>
    <row r="118" spans="1:5" ht="16.5" x14ac:dyDescent="0.2">
      <c r="A118" s="1"/>
      <c r="B118" s="97"/>
      <c r="C118" s="97"/>
      <c r="D118" s="97"/>
      <c r="E118" s="97"/>
    </row>
    <row r="119" spans="1:5" ht="16.5" x14ac:dyDescent="0.2">
      <c r="A119" s="1"/>
      <c r="B119" s="97"/>
      <c r="C119" s="97"/>
      <c r="D119" s="97"/>
      <c r="E119" s="97"/>
    </row>
    <row r="120" spans="1:5" ht="16.5" x14ac:dyDescent="0.2">
      <c r="A120" s="1"/>
      <c r="B120" s="97"/>
      <c r="C120" s="97"/>
      <c r="D120" s="97"/>
      <c r="E120" s="97"/>
    </row>
    <row r="121" spans="1:5" ht="16.5" x14ac:dyDescent="0.2">
      <c r="A121" s="1"/>
      <c r="B121" s="97"/>
      <c r="C121" s="97"/>
      <c r="D121" s="97"/>
      <c r="E121" s="97"/>
    </row>
    <row r="122" spans="1:5" ht="16.5" x14ac:dyDescent="0.2">
      <c r="A122" s="1"/>
      <c r="B122" s="97"/>
      <c r="C122" s="97"/>
      <c r="D122" s="97"/>
      <c r="E122" s="97"/>
    </row>
    <row r="123" spans="1:5" ht="16.5" x14ac:dyDescent="0.2">
      <c r="A123" s="1"/>
      <c r="B123" s="97"/>
      <c r="C123" s="97"/>
      <c r="D123" s="97"/>
      <c r="E123" s="97"/>
    </row>
    <row r="124" spans="1:5" ht="16.5" x14ac:dyDescent="0.2">
      <c r="A124" s="1"/>
      <c r="B124" s="97"/>
      <c r="C124" s="97"/>
      <c r="D124" s="97"/>
      <c r="E124" s="97"/>
    </row>
    <row r="125" spans="1:5" ht="16.5" x14ac:dyDescent="0.2">
      <c r="A125" s="1"/>
      <c r="B125" s="97"/>
      <c r="C125" s="97"/>
      <c r="D125" s="97"/>
      <c r="E125" s="97"/>
    </row>
    <row r="126" spans="1:5" ht="16.5" x14ac:dyDescent="0.2">
      <c r="A126" s="1"/>
      <c r="B126" s="97"/>
      <c r="C126" s="97"/>
      <c r="D126" s="97"/>
      <c r="E126" s="97"/>
    </row>
    <row r="127" spans="1:5" ht="16.5" x14ac:dyDescent="0.2">
      <c r="A127" s="1"/>
      <c r="B127" s="97"/>
      <c r="C127" s="97"/>
      <c r="D127" s="97"/>
      <c r="E127" s="97"/>
    </row>
    <row r="128" spans="1:5" ht="16.5" x14ac:dyDescent="0.2">
      <c r="A128" s="1"/>
      <c r="B128" s="97"/>
      <c r="C128" s="97"/>
      <c r="D128" s="97"/>
      <c r="E128" s="97"/>
    </row>
    <row r="129" spans="1:5" ht="16.5" x14ac:dyDescent="0.2">
      <c r="A129" s="1"/>
      <c r="B129" s="97"/>
      <c r="C129" s="97"/>
      <c r="D129" s="97"/>
      <c r="E129" s="97"/>
    </row>
    <row r="130" spans="1:5" ht="16.5" x14ac:dyDescent="0.2">
      <c r="A130" s="1"/>
      <c r="B130" s="97"/>
      <c r="C130" s="97"/>
      <c r="D130" s="97"/>
      <c r="E130" s="97"/>
    </row>
    <row r="131" spans="1:5" ht="16.5" x14ac:dyDescent="0.2">
      <c r="A131" s="1"/>
      <c r="B131" s="97"/>
      <c r="C131" s="97"/>
      <c r="D131" s="97"/>
      <c r="E131" s="97"/>
    </row>
    <row r="132" spans="1:5" ht="16.5" x14ac:dyDescent="0.2">
      <c r="A132" s="1"/>
      <c r="B132" s="97"/>
      <c r="C132" s="97"/>
      <c r="D132" s="97"/>
      <c r="E132" s="97"/>
    </row>
    <row r="133" spans="1:5" ht="16.5" x14ac:dyDescent="0.2">
      <c r="A133" s="1"/>
      <c r="B133" s="97"/>
      <c r="C133" s="97"/>
      <c r="D133" s="97"/>
      <c r="E133" s="97"/>
    </row>
    <row r="134" spans="1:5" ht="16.5" x14ac:dyDescent="0.2">
      <c r="A134" s="1"/>
      <c r="B134" s="97"/>
      <c r="C134" s="97"/>
      <c r="D134" s="97"/>
      <c r="E134" s="97"/>
    </row>
    <row r="135" spans="1:5" ht="16.5" x14ac:dyDescent="0.2">
      <c r="A135" s="1"/>
      <c r="B135" s="97"/>
      <c r="C135" s="97"/>
      <c r="D135" s="97"/>
      <c r="E135" s="97"/>
    </row>
    <row r="136" spans="1:5" ht="16.5" x14ac:dyDescent="0.2">
      <c r="A136" s="1"/>
      <c r="B136" s="97"/>
      <c r="C136" s="97"/>
      <c r="D136" s="97"/>
      <c r="E136" s="97"/>
    </row>
    <row r="137" spans="1:5" ht="16.5" x14ac:dyDescent="0.2">
      <c r="A137" s="1"/>
      <c r="B137" s="97"/>
      <c r="C137" s="97"/>
      <c r="D137" s="97"/>
      <c r="E137" s="97"/>
    </row>
    <row r="138" spans="1:5" ht="16.5" x14ac:dyDescent="0.2">
      <c r="A138" s="1"/>
      <c r="B138" s="97"/>
      <c r="C138" s="97"/>
      <c r="D138" s="97"/>
      <c r="E138" s="97"/>
    </row>
    <row r="139" spans="1:5" ht="16.5" x14ac:dyDescent="0.2">
      <c r="A139" s="1"/>
      <c r="B139" s="97"/>
      <c r="C139" s="97"/>
      <c r="D139" s="97"/>
      <c r="E139" s="97"/>
    </row>
    <row r="140" spans="1:5" ht="16.5" x14ac:dyDescent="0.2">
      <c r="A140" s="1"/>
      <c r="B140" s="97"/>
      <c r="C140" s="97"/>
      <c r="D140" s="97"/>
      <c r="E140" s="97"/>
    </row>
    <row r="141" spans="1:5" ht="16.5" x14ac:dyDescent="0.2">
      <c r="A141" s="1"/>
      <c r="B141" s="97"/>
      <c r="C141" s="97"/>
      <c r="D141" s="97"/>
      <c r="E141" s="97"/>
    </row>
    <row r="142" spans="1:5" ht="16.5" x14ac:dyDescent="0.2">
      <c r="A142" s="1"/>
      <c r="B142" s="97"/>
      <c r="C142" s="97"/>
      <c r="D142" s="97"/>
      <c r="E142" s="97"/>
    </row>
    <row r="143" spans="1:5" ht="16.5" x14ac:dyDescent="0.2">
      <c r="A143" s="1"/>
      <c r="B143" s="97"/>
      <c r="C143" s="97"/>
      <c r="D143" s="97"/>
      <c r="E143" s="97"/>
    </row>
    <row r="144" spans="1:5" ht="16.5" x14ac:dyDescent="0.2">
      <c r="A144" s="1"/>
      <c r="B144" s="97"/>
      <c r="C144" s="97"/>
      <c r="D144" s="97"/>
      <c r="E144" s="97"/>
    </row>
    <row r="145" spans="1:5" ht="16.5" x14ac:dyDescent="0.2">
      <c r="A145" s="1"/>
      <c r="B145" s="97"/>
      <c r="C145" s="97"/>
      <c r="D145" s="97"/>
      <c r="E145" s="97"/>
    </row>
    <row r="146" spans="1:5" ht="16.5" x14ac:dyDescent="0.2">
      <c r="A146" s="1"/>
      <c r="B146" s="97"/>
      <c r="C146" s="97"/>
      <c r="D146" s="97"/>
      <c r="E146" s="97"/>
    </row>
    <row r="147" spans="1:5" ht="16.5" x14ac:dyDescent="0.2">
      <c r="A147" s="1"/>
      <c r="B147" s="97"/>
      <c r="C147" s="97"/>
      <c r="D147" s="97"/>
      <c r="E147" s="97"/>
    </row>
    <row r="148" spans="1:5" ht="16.5" x14ac:dyDescent="0.2">
      <c r="A148" s="1"/>
      <c r="B148" s="97"/>
      <c r="C148" s="97"/>
      <c r="D148" s="97"/>
      <c r="E148" s="97"/>
    </row>
    <row r="149" spans="1:5" ht="16.5" x14ac:dyDescent="0.2">
      <c r="A149" s="1"/>
      <c r="B149" s="97"/>
      <c r="C149" s="97"/>
      <c r="D149" s="97"/>
      <c r="E149" s="97"/>
    </row>
    <row r="150" spans="1:5" ht="16.5" x14ac:dyDescent="0.2">
      <c r="A150" s="1"/>
      <c r="B150" s="97"/>
      <c r="C150" s="97"/>
      <c r="D150" s="97"/>
      <c r="E150" s="97"/>
    </row>
    <row r="151" spans="1:5" ht="16.5" x14ac:dyDescent="0.2">
      <c r="A151" s="1"/>
      <c r="B151" s="97"/>
      <c r="C151" s="97"/>
      <c r="D151" s="97"/>
      <c r="E151" s="97"/>
    </row>
    <row r="152" spans="1:5" ht="16.5" x14ac:dyDescent="0.2">
      <c r="A152" s="1"/>
      <c r="B152" s="97"/>
      <c r="C152" s="97"/>
      <c r="D152" s="97"/>
      <c r="E152" s="97"/>
    </row>
    <row r="153" spans="1:5" ht="16.5" x14ac:dyDescent="0.2">
      <c r="A153" s="1"/>
      <c r="B153" s="97"/>
      <c r="C153" s="97"/>
      <c r="D153" s="97"/>
      <c r="E153" s="97"/>
    </row>
    <row r="154" spans="1:5" ht="16.5" x14ac:dyDescent="0.2">
      <c r="A154" s="1"/>
      <c r="B154" s="97"/>
      <c r="C154" s="97"/>
      <c r="D154" s="97"/>
      <c r="E154" s="97"/>
    </row>
    <row r="155" spans="1:5" ht="16.5" x14ac:dyDescent="0.2">
      <c r="A155" s="1"/>
      <c r="B155" s="97"/>
      <c r="C155" s="97"/>
      <c r="D155" s="97"/>
      <c r="E155" s="97"/>
    </row>
    <row r="156" spans="1:5" ht="16.5" x14ac:dyDescent="0.2">
      <c r="A156" s="1"/>
      <c r="B156" s="97"/>
      <c r="C156" s="97"/>
      <c r="D156" s="97"/>
      <c r="E156" s="97"/>
    </row>
    <row r="157" spans="1:5" ht="16.5" x14ac:dyDescent="0.2">
      <c r="A157" s="1"/>
      <c r="B157" s="97"/>
      <c r="C157" s="97"/>
      <c r="D157" s="97"/>
      <c r="E157" s="97"/>
    </row>
    <row r="158" spans="1:5" ht="16.5" x14ac:dyDescent="0.2">
      <c r="A158" s="1"/>
      <c r="B158" s="97"/>
      <c r="C158" s="97"/>
      <c r="D158" s="97"/>
      <c r="E158" s="97"/>
    </row>
    <row r="159" spans="1:5" ht="16.5" x14ac:dyDescent="0.2">
      <c r="A159" s="1"/>
      <c r="B159" s="97"/>
      <c r="C159" s="97"/>
      <c r="D159" s="97"/>
      <c r="E159" s="97"/>
    </row>
    <row r="160" spans="1:5" ht="16.5" x14ac:dyDescent="0.2">
      <c r="A160" s="1"/>
      <c r="B160" s="97"/>
      <c r="C160" s="97"/>
      <c r="D160" s="97"/>
      <c r="E160" s="97"/>
    </row>
    <row r="161" spans="1:5" ht="16.5" x14ac:dyDescent="0.2">
      <c r="A161" s="1"/>
      <c r="B161" s="97"/>
      <c r="C161" s="97"/>
      <c r="D161" s="97"/>
      <c r="E161" s="97"/>
    </row>
    <row r="162" spans="1:5" ht="16.5" x14ac:dyDescent="0.2">
      <c r="A162" s="1"/>
      <c r="B162" s="97"/>
      <c r="C162" s="97"/>
      <c r="D162" s="97"/>
      <c r="E162" s="97"/>
    </row>
    <row r="163" spans="1:5" ht="16.5" x14ac:dyDescent="0.2">
      <c r="A163" s="1"/>
      <c r="B163" s="97"/>
      <c r="C163" s="97"/>
      <c r="D163" s="97"/>
      <c r="E163" s="97"/>
    </row>
    <row r="164" spans="1:5" ht="16.5" x14ac:dyDescent="0.2">
      <c r="A164" s="1"/>
      <c r="B164" s="97"/>
      <c r="C164" s="97"/>
      <c r="D164" s="97"/>
      <c r="E164" s="97"/>
    </row>
    <row r="165" spans="1:5" ht="16.5" x14ac:dyDescent="0.2">
      <c r="A165" s="1"/>
      <c r="B165" s="97"/>
      <c r="C165" s="97"/>
      <c r="D165" s="97"/>
      <c r="E165" s="97"/>
    </row>
    <row r="166" spans="1:5" ht="16.5" x14ac:dyDescent="0.2">
      <c r="A166" s="1"/>
      <c r="B166" s="97"/>
      <c r="C166" s="97"/>
      <c r="D166" s="97"/>
      <c r="E166" s="97"/>
    </row>
    <row r="167" spans="1:5" ht="16.5" x14ac:dyDescent="0.2">
      <c r="A167" s="1"/>
      <c r="B167" s="97"/>
      <c r="C167" s="97"/>
      <c r="D167" s="97"/>
      <c r="E167" s="97"/>
    </row>
    <row r="168" spans="1:5" ht="16.5" x14ac:dyDescent="0.2">
      <c r="A168" s="1"/>
      <c r="B168" s="97"/>
      <c r="C168" s="97"/>
      <c r="D168" s="97"/>
      <c r="E168" s="97"/>
    </row>
    <row r="169" spans="1:5" ht="16.5" x14ac:dyDescent="0.2">
      <c r="A169" s="1"/>
      <c r="B169" s="97"/>
      <c r="C169" s="97"/>
      <c r="D169" s="97"/>
      <c r="E169" s="97"/>
    </row>
    <row r="170" spans="1:5" ht="16.5" x14ac:dyDescent="0.2">
      <c r="A170" s="1"/>
      <c r="B170" s="97"/>
      <c r="C170" s="97"/>
      <c r="D170" s="97"/>
      <c r="E170" s="97"/>
    </row>
    <row r="171" spans="1:5" ht="16.5" x14ac:dyDescent="0.2">
      <c r="A171" s="1"/>
      <c r="B171" s="97"/>
      <c r="C171" s="97"/>
      <c r="D171" s="97"/>
      <c r="E171" s="97"/>
    </row>
    <row r="172" spans="1:5" ht="16.5" x14ac:dyDescent="0.2">
      <c r="A172" s="1"/>
      <c r="B172" s="97"/>
      <c r="C172" s="97"/>
      <c r="D172" s="97"/>
      <c r="E172" s="97"/>
    </row>
    <row r="173" spans="1:5" ht="16.5" x14ac:dyDescent="0.2">
      <c r="A173" s="1"/>
      <c r="B173" s="97"/>
      <c r="C173" s="97"/>
      <c r="D173" s="97"/>
      <c r="E173" s="97"/>
    </row>
    <row r="174" spans="1:5" ht="16.5" x14ac:dyDescent="0.2">
      <c r="A174" s="1"/>
      <c r="B174" s="97"/>
      <c r="C174" s="97"/>
      <c r="D174" s="97"/>
      <c r="E174" s="97"/>
    </row>
    <row r="175" spans="1:5" ht="16.5" x14ac:dyDescent="0.2">
      <c r="A175" s="1"/>
      <c r="B175" s="97"/>
      <c r="C175" s="97"/>
      <c r="D175" s="97"/>
      <c r="E175" s="97"/>
    </row>
    <row r="176" spans="1:5" ht="16.5" x14ac:dyDescent="0.2">
      <c r="A176" s="1"/>
      <c r="B176" s="97"/>
      <c r="C176" s="97"/>
      <c r="D176" s="97"/>
      <c r="E176" s="97"/>
    </row>
    <row r="177" spans="1:5" ht="16.5" x14ac:dyDescent="0.2">
      <c r="A177" s="1"/>
      <c r="B177" s="97"/>
      <c r="C177" s="97"/>
      <c r="D177" s="97"/>
      <c r="E177" s="97"/>
    </row>
    <row r="178" spans="1:5" ht="16.5" x14ac:dyDescent="0.2">
      <c r="A178" s="1"/>
      <c r="B178" s="97"/>
      <c r="C178" s="97"/>
      <c r="D178" s="97"/>
      <c r="E178" s="97"/>
    </row>
    <row r="179" spans="1:5" ht="16.5" x14ac:dyDescent="0.2">
      <c r="A179" s="1"/>
      <c r="B179" s="97"/>
      <c r="C179" s="97"/>
      <c r="D179" s="97"/>
      <c r="E179" s="97"/>
    </row>
    <row r="180" spans="1:5" ht="16.5" x14ac:dyDescent="0.2">
      <c r="A180" s="1"/>
      <c r="B180" s="97"/>
      <c r="C180" s="97"/>
      <c r="D180" s="97"/>
      <c r="E180" s="97"/>
    </row>
    <row r="181" spans="1:5" ht="16.5" x14ac:dyDescent="0.2">
      <c r="A181" s="1"/>
      <c r="B181" s="97"/>
      <c r="C181" s="97"/>
      <c r="D181" s="97"/>
      <c r="E181" s="97"/>
    </row>
    <row r="182" spans="1:5" ht="16.5" x14ac:dyDescent="0.2">
      <c r="A182" s="1"/>
      <c r="B182" s="97"/>
      <c r="C182" s="97"/>
      <c r="D182" s="97"/>
      <c r="E182" s="97"/>
    </row>
    <row r="183" spans="1:5" ht="16.5" x14ac:dyDescent="0.2">
      <c r="A183" s="1"/>
      <c r="B183" s="97"/>
      <c r="C183" s="97"/>
      <c r="D183" s="97"/>
      <c r="E183" s="97"/>
    </row>
    <row r="184" spans="1:5" ht="16.5" x14ac:dyDescent="0.2">
      <c r="A184" s="1"/>
      <c r="B184" s="97"/>
      <c r="C184" s="97"/>
      <c r="D184" s="97"/>
      <c r="E184" s="97"/>
    </row>
    <row r="185" spans="1:5" ht="16.5" x14ac:dyDescent="0.2">
      <c r="A185" s="1"/>
      <c r="B185" s="97"/>
      <c r="C185" s="97"/>
      <c r="D185" s="97"/>
      <c r="E185" s="97"/>
    </row>
    <row r="186" spans="1:5" ht="16.5" x14ac:dyDescent="0.2">
      <c r="A186" s="1"/>
      <c r="B186" s="97"/>
      <c r="C186" s="97"/>
      <c r="D186" s="97"/>
      <c r="E186" s="97"/>
    </row>
    <row r="187" spans="1:5" ht="16.5" x14ac:dyDescent="0.2">
      <c r="A187" s="1"/>
      <c r="B187" s="97"/>
      <c r="C187" s="97"/>
      <c r="D187" s="97"/>
      <c r="E187" s="97"/>
    </row>
    <row r="188" spans="1:5" ht="16.5" x14ac:dyDescent="0.2">
      <c r="A188" s="1"/>
      <c r="B188" s="97"/>
      <c r="C188" s="97"/>
      <c r="D188" s="97"/>
      <c r="E188" s="97"/>
    </row>
    <row r="189" spans="1:5" ht="16.5" x14ac:dyDescent="0.2">
      <c r="A189" s="1"/>
      <c r="B189" s="97"/>
      <c r="C189" s="97"/>
      <c r="D189" s="97"/>
      <c r="E189" s="97"/>
    </row>
    <row r="190" spans="1:5" ht="16.5" x14ac:dyDescent="0.2">
      <c r="A190" s="1"/>
      <c r="B190" s="97"/>
      <c r="C190" s="97"/>
      <c r="D190" s="97"/>
      <c r="E190" s="97"/>
    </row>
    <row r="191" spans="1:5" ht="16.5" x14ac:dyDescent="0.2">
      <c r="A191" s="1"/>
      <c r="B191" s="97"/>
      <c r="C191" s="97"/>
      <c r="D191" s="97"/>
      <c r="E191" s="97"/>
    </row>
    <row r="192" spans="1:5" ht="16.5" x14ac:dyDescent="0.2">
      <c r="A192" s="1"/>
      <c r="B192" s="97"/>
      <c r="C192" s="97"/>
      <c r="D192" s="97"/>
      <c r="E192" s="97"/>
    </row>
    <row r="193" spans="1:5" ht="16.5" x14ac:dyDescent="0.2">
      <c r="A193" s="1"/>
      <c r="B193" s="97"/>
      <c r="C193" s="97"/>
      <c r="D193" s="97"/>
      <c r="E193" s="97"/>
    </row>
    <row r="194" spans="1:5" ht="16.5" x14ac:dyDescent="0.2">
      <c r="A194" s="1"/>
      <c r="B194" s="97"/>
      <c r="C194" s="97"/>
      <c r="D194" s="97"/>
      <c r="E194" s="97"/>
    </row>
    <row r="195" spans="1:5" ht="16.5" x14ac:dyDescent="0.2">
      <c r="A195" s="1"/>
      <c r="B195" s="97"/>
      <c r="C195" s="97"/>
      <c r="D195" s="97"/>
      <c r="E195" s="97"/>
    </row>
    <row r="196" spans="1:5" ht="16.5" x14ac:dyDescent="0.2">
      <c r="A196" s="1"/>
      <c r="B196" s="97"/>
      <c r="C196" s="97"/>
      <c r="D196" s="97"/>
      <c r="E196" s="97"/>
    </row>
    <row r="197" spans="1:5" ht="16.5" x14ac:dyDescent="0.2">
      <c r="A197" s="1"/>
      <c r="B197" s="97"/>
      <c r="C197" s="97"/>
      <c r="D197" s="97"/>
      <c r="E197" s="97"/>
    </row>
    <row r="198" spans="1:5" ht="16.5" x14ac:dyDescent="0.2">
      <c r="A198" s="1"/>
      <c r="B198" s="97"/>
      <c r="C198" s="97"/>
      <c r="D198" s="97"/>
      <c r="E198" s="97"/>
    </row>
    <row r="199" spans="1:5" ht="16.5" x14ac:dyDescent="0.2">
      <c r="A199" s="1"/>
      <c r="B199" s="97"/>
      <c r="C199" s="97"/>
      <c r="D199" s="97"/>
      <c r="E199" s="97"/>
    </row>
    <row r="200" spans="1:5" ht="16.5" x14ac:dyDescent="0.2">
      <c r="A200" s="1"/>
      <c r="B200" s="97"/>
      <c r="C200" s="97"/>
      <c r="D200" s="97"/>
      <c r="E200" s="97"/>
    </row>
    <row r="201" spans="1:5" ht="16.5" x14ac:dyDescent="0.2">
      <c r="A201" s="1"/>
      <c r="B201" s="97"/>
      <c r="C201" s="97"/>
      <c r="D201" s="97"/>
      <c r="E201" s="97"/>
    </row>
    <row r="202" spans="1:5" ht="16.5" x14ac:dyDescent="0.2">
      <c r="A202" s="1"/>
      <c r="B202" s="97"/>
      <c r="C202" s="97"/>
      <c r="D202" s="97"/>
      <c r="E202" s="97"/>
    </row>
    <row r="203" spans="1:5" ht="16.5" x14ac:dyDescent="0.2">
      <c r="A203" s="1"/>
      <c r="B203" s="97"/>
      <c r="C203" s="97"/>
      <c r="D203" s="97"/>
      <c r="E203" s="97"/>
    </row>
    <row r="204" spans="1:5" ht="16.5" x14ac:dyDescent="0.2">
      <c r="A204" s="1"/>
      <c r="B204" s="97"/>
      <c r="C204" s="97"/>
      <c r="D204" s="97"/>
      <c r="E204" s="97"/>
    </row>
    <row r="205" spans="1:5" ht="16.5" x14ac:dyDescent="0.2">
      <c r="A205" s="1"/>
      <c r="B205" s="97"/>
      <c r="C205" s="97"/>
      <c r="D205" s="97"/>
      <c r="E205" s="97"/>
    </row>
    <row r="206" spans="1:5" ht="16.5" x14ac:dyDescent="0.2">
      <c r="A206" s="1"/>
      <c r="B206" s="97"/>
      <c r="C206" s="97"/>
      <c r="D206" s="97"/>
      <c r="E206" s="97"/>
    </row>
    <row r="207" spans="1:5" ht="16.5" x14ac:dyDescent="0.2">
      <c r="A207" s="1"/>
      <c r="B207" s="97"/>
      <c r="C207" s="97"/>
      <c r="D207" s="97"/>
      <c r="E207" s="97"/>
    </row>
    <row r="208" spans="1:5" ht="16.5" x14ac:dyDescent="0.2">
      <c r="A208" s="1"/>
      <c r="B208" s="97"/>
      <c r="C208" s="97"/>
      <c r="D208" s="97"/>
      <c r="E208" s="97"/>
    </row>
    <row r="209" spans="1:5" ht="16.5" x14ac:dyDescent="0.2">
      <c r="A209" s="1"/>
      <c r="B209" s="97"/>
      <c r="C209" s="97"/>
      <c r="D209" s="97"/>
      <c r="E209" s="97"/>
    </row>
    <row r="210" spans="1:5" ht="16.5" x14ac:dyDescent="0.2">
      <c r="A210" s="1"/>
      <c r="B210" s="97"/>
      <c r="C210" s="97"/>
      <c r="D210" s="97"/>
      <c r="E210" s="97"/>
    </row>
    <row r="211" spans="1:5" ht="16.5" x14ac:dyDescent="0.2">
      <c r="A211" s="1"/>
      <c r="B211" s="97"/>
      <c r="C211" s="97"/>
      <c r="D211" s="97"/>
      <c r="E211" s="97"/>
    </row>
    <row r="212" spans="1:5" ht="16.5" x14ac:dyDescent="0.2">
      <c r="A212" s="1"/>
      <c r="B212" s="97"/>
      <c r="C212" s="97"/>
      <c r="D212" s="97"/>
      <c r="E212" s="97"/>
    </row>
    <row r="213" spans="1:5" ht="16.5" x14ac:dyDescent="0.2">
      <c r="A213" s="1"/>
      <c r="B213" s="97"/>
      <c r="C213" s="97"/>
      <c r="D213" s="97"/>
      <c r="E213" s="97"/>
    </row>
    <row r="214" spans="1:5" ht="16.5" x14ac:dyDescent="0.2">
      <c r="A214" s="1"/>
      <c r="B214" s="97"/>
      <c r="C214" s="97"/>
      <c r="D214" s="97"/>
      <c r="E214" s="97"/>
    </row>
    <row r="215" spans="1:5" ht="16.5" x14ac:dyDescent="0.2">
      <c r="A215" s="1"/>
      <c r="B215" s="97"/>
      <c r="C215" s="97"/>
      <c r="D215" s="97"/>
      <c r="E215" s="97"/>
    </row>
    <row r="216" spans="1:5" ht="16.5" x14ac:dyDescent="0.2">
      <c r="A216" s="1"/>
      <c r="B216" s="97"/>
      <c r="C216" s="97"/>
      <c r="D216" s="97"/>
      <c r="E216" s="97"/>
    </row>
    <row r="217" spans="1:5" ht="16.5" x14ac:dyDescent="0.2">
      <c r="A217" s="1"/>
      <c r="B217" s="97"/>
      <c r="C217" s="97"/>
      <c r="D217" s="97"/>
      <c r="E217" s="97"/>
    </row>
    <row r="218" spans="1:5" ht="16.5" x14ac:dyDescent="0.2">
      <c r="A218" s="1"/>
      <c r="B218" s="97"/>
      <c r="C218" s="97"/>
      <c r="D218" s="97"/>
      <c r="E218" s="97"/>
    </row>
    <row r="219" spans="1:5" ht="16.5" x14ac:dyDescent="0.2">
      <c r="A219" s="1"/>
      <c r="B219" s="97"/>
      <c r="C219" s="97"/>
      <c r="D219" s="97"/>
      <c r="E219" s="97"/>
    </row>
    <row r="220" spans="1:5" ht="16.5" x14ac:dyDescent="0.2">
      <c r="A220" s="1"/>
      <c r="B220" s="97"/>
      <c r="C220" s="97"/>
      <c r="D220" s="97"/>
      <c r="E220" s="97"/>
    </row>
    <row r="221" spans="1:5" ht="16.5" x14ac:dyDescent="0.2">
      <c r="A221" s="1"/>
      <c r="B221" s="97"/>
      <c r="C221" s="97"/>
      <c r="D221" s="97"/>
      <c r="E221" s="97"/>
    </row>
    <row r="222" spans="1:5" ht="16.5" x14ac:dyDescent="0.2">
      <c r="A222" s="1"/>
      <c r="B222" s="97"/>
      <c r="C222" s="97"/>
      <c r="D222" s="97"/>
      <c r="E222" s="97"/>
    </row>
    <row r="223" spans="1:5" ht="16.5" x14ac:dyDescent="0.2">
      <c r="A223" s="1"/>
      <c r="B223" s="97"/>
      <c r="C223" s="97"/>
      <c r="D223" s="97"/>
      <c r="E223" s="97"/>
    </row>
    <row r="224" spans="1:5" ht="16.5" x14ac:dyDescent="0.2">
      <c r="A224" s="1"/>
      <c r="B224" s="97"/>
      <c r="C224" s="97"/>
      <c r="D224" s="97"/>
      <c r="E224" s="97"/>
    </row>
    <row r="225" spans="1:5" ht="16.5" x14ac:dyDescent="0.2">
      <c r="A225" s="1"/>
      <c r="B225" s="97"/>
      <c r="C225" s="97"/>
      <c r="D225" s="97"/>
      <c r="E225" s="97"/>
    </row>
    <row r="226" spans="1:5" ht="16.5" x14ac:dyDescent="0.2">
      <c r="A226" s="1"/>
      <c r="B226" s="97"/>
      <c r="C226" s="97"/>
      <c r="D226" s="97"/>
      <c r="E226" s="97"/>
    </row>
    <row r="227" spans="1:5" ht="16.5" x14ac:dyDescent="0.2">
      <c r="A227" s="1"/>
      <c r="B227" s="97"/>
      <c r="C227" s="97"/>
      <c r="D227" s="97"/>
      <c r="E227" s="97"/>
    </row>
    <row r="228" spans="1:5" ht="16.5" x14ac:dyDescent="0.2">
      <c r="A228" s="1"/>
      <c r="B228" s="97"/>
      <c r="C228" s="97"/>
      <c r="D228" s="97"/>
      <c r="E228" s="97"/>
    </row>
    <row r="229" spans="1:5" ht="16.5" x14ac:dyDescent="0.2">
      <c r="A229" s="1"/>
      <c r="B229" s="97"/>
      <c r="C229" s="97"/>
      <c r="D229" s="97"/>
      <c r="E229" s="97"/>
    </row>
    <row r="230" spans="1:5" ht="16.5" x14ac:dyDescent="0.2">
      <c r="A230" s="1"/>
      <c r="B230" s="97"/>
      <c r="C230" s="97"/>
      <c r="D230" s="97"/>
      <c r="E230" s="97"/>
    </row>
    <row r="231" spans="1:5" ht="16.5" x14ac:dyDescent="0.2">
      <c r="A231" s="1"/>
      <c r="B231" s="97"/>
      <c r="C231" s="97"/>
      <c r="D231" s="97"/>
      <c r="E231" s="97"/>
    </row>
    <row r="232" spans="1:5" ht="16.5" x14ac:dyDescent="0.2">
      <c r="A232" s="1"/>
      <c r="B232" s="97"/>
      <c r="C232" s="97"/>
      <c r="D232" s="97"/>
      <c r="E232" s="97"/>
    </row>
    <row r="233" spans="1:5" ht="16.5" x14ac:dyDescent="0.2">
      <c r="A233" s="1"/>
      <c r="B233" s="97"/>
      <c r="C233" s="97"/>
      <c r="D233" s="97"/>
      <c r="E233" s="97"/>
    </row>
    <row r="234" spans="1:5" ht="16.5" x14ac:dyDescent="0.2">
      <c r="A234" s="1"/>
      <c r="B234" s="97"/>
      <c r="C234" s="97"/>
      <c r="D234" s="97"/>
      <c r="E234" s="97"/>
    </row>
    <row r="235" spans="1:5" ht="16.5" x14ac:dyDescent="0.2">
      <c r="A235" s="1"/>
      <c r="B235" s="97"/>
      <c r="C235" s="97"/>
      <c r="D235" s="97"/>
      <c r="E235" s="97"/>
    </row>
    <row r="236" spans="1:5" ht="16.5" x14ac:dyDescent="0.2">
      <c r="A236" s="1"/>
      <c r="B236" s="97"/>
      <c r="C236" s="97"/>
      <c r="D236" s="97"/>
      <c r="E236" s="97"/>
    </row>
    <row r="237" spans="1:5" ht="16.5" x14ac:dyDescent="0.2">
      <c r="A237" s="1"/>
      <c r="B237" s="97"/>
      <c r="C237" s="97"/>
      <c r="D237" s="97"/>
      <c r="E237" s="97"/>
    </row>
    <row r="238" spans="1:5" ht="16.5" x14ac:dyDescent="0.2">
      <c r="A238" s="1"/>
      <c r="B238" s="97"/>
      <c r="C238" s="97"/>
      <c r="D238" s="97"/>
      <c r="E238" s="97"/>
    </row>
    <row r="239" spans="1:5" ht="16.5" x14ac:dyDescent="0.2">
      <c r="A239" s="1"/>
      <c r="B239" s="97"/>
      <c r="C239" s="97"/>
      <c r="D239" s="97"/>
      <c r="E239" s="97"/>
    </row>
    <row r="240" spans="1:5" ht="16.5" x14ac:dyDescent="0.2">
      <c r="A240" s="1"/>
      <c r="B240" s="97"/>
      <c r="C240" s="97"/>
      <c r="D240" s="97"/>
      <c r="E240" s="97"/>
    </row>
    <row r="241" spans="1:5" ht="16.5" x14ac:dyDescent="0.2">
      <c r="A241" s="1"/>
      <c r="B241" s="97"/>
      <c r="C241" s="97"/>
      <c r="D241" s="97"/>
      <c r="E241" s="97"/>
    </row>
    <row r="242" spans="1:5" ht="16.5" x14ac:dyDescent="0.2">
      <c r="A242" s="1"/>
      <c r="B242" s="97"/>
      <c r="C242" s="97"/>
      <c r="D242" s="97"/>
      <c r="E242" s="97"/>
    </row>
    <row r="243" spans="1:5" ht="16.5" x14ac:dyDescent="0.2">
      <c r="A243" s="1"/>
      <c r="B243" s="97"/>
      <c r="C243" s="97"/>
      <c r="D243" s="97"/>
      <c r="E243" s="97"/>
    </row>
    <row r="244" spans="1:5" ht="16.5" x14ac:dyDescent="0.2">
      <c r="A244" s="1"/>
      <c r="B244" s="97"/>
      <c r="C244" s="97"/>
      <c r="D244" s="97"/>
      <c r="E244" s="97"/>
    </row>
    <row r="245" spans="1:5" ht="16.5" x14ac:dyDescent="0.2">
      <c r="A245" s="1"/>
      <c r="B245" s="97"/>
      <c r="C245" s="97"/>
      <c r="D245" s="97"/>
      <c r="E245" s="97"/>
    </row>
    <row r="246" spans="1:5" ht="16.5" x14ac:dyDescent="0.2">
      <c r="A246" s="1"/>
      <c r="B246" s="97"/>
      <c r="C246" s="97"/>
      <c r="D246" s="97"/>
      <c r="E246" s="97"/>
    </row>
    <row r="247" spans="1:5" ht="16.5" x14ac:dyDescent="0.2">
      <c r="A247" s="1"/>
      <c r="B247" s="97"/>
      <c r="C247" s="97"/>
      <c r="D247" s="97"/>
      <c r="E247" s="97"/>
    </row>
    <row r="248" spans="1:5" ht="16.5" x14ac:dyDescent="0.2">
      <c r="A248" s="1"/>
      <c r="B248" s="97"/>
      <c r="C248" s="97"/>
      <c r="D248" s="97"/>
      <c r="E248" s="97"/>
    </row>
    <row r="249" spans="1:5" ht="16.5" x14ac:dyDescent="0.2">
      <c r="A249" s="1"/>
      <c r="B249" s="97"/>
      <c r="C249" s="97"/>
      <c r="D249" s="97"/>
      <c r="E249" s="97"/>
    </row>
    <row r="250" spans="1:5" ht="16.5" x14ac:dyDescent="0.2">
      <c r="A250" s="1"/>
      <c r="B250" s="97"/>
      <c r="C250" s="97"/>
      <c r="D250" s="97"/>
      <c r="E250" s="97"/>
    </row>
    <row r="251" spans="1:5" ht="16.5" x14ac:dyDescent="0.2">
      <c r="A251" s="1"/>
      <c r="B251" s="97"/>
      <c r="C251" s="97"/>
      <c r="D251" s="97"/>
      <c r="E251" s="97"/>
    </row>
    <row r="252" spans="1:5" ht="16.5" x14ac:dyDescent="0.2">
      <c r="A252" s="1"/>
      <c r="B252" s="97"/>
      <c r="C252" s="97"/>
      <c r="D252" s="97"/>
      <c r="E252" s="97"/>
    </row>
    <row r="253" spans="1:5" ht="16.5" x14ac:dyDescent="0.2">
      <c r="A253" s="1"/>
      <c r="B253" s="97"/>
      <c r="C253" s="97"/>
      <c r="D253" s="97"/>
      <c r="E253" s="97"/>
    </row>
    <row r="254" spans="1:5" ht="16.5" x14ac:dyDescent="0.2">
      <c r="A254" s="1"/>
      <c r="B254" s="97"/>
      <c r="C254" s="97"/>
      <c r="D254" s="97"/>
      <c r="E254" s="97"/>
    </row>
    <row r="255" spans="1:5" ht="16.5" x14ac:dyDescent="0.2">
      <c r="A255" s="1"/>
      <c r="B255" s="97"/>
      <c r="C255" s="97"/>
      <c r="D255" s="97"/>
      <c r="E255" s="97"/>
    </row>
    <row r="256" spans="1:5" ht="16.5" x14ac:dyDescent="0.2">
      <c r="A256" s="1"/>
      <c r="B256" s="97"/>
      <c r="C256" s="97"/>
      <c r="D256" s="97"/>
      <c r="E256" s="97"/>
    </row>
    <row r="257" spans="1:5" ht="16.5" x14ac:dyDescent="0.2">
      <c r="A257" s="1"/>
      <c r="B257" s="97"/>
      <c r="C257" s="97"/>
      <c r="D257" s="97"/>
      <c r="E257" s="97"/>
    </row>
    <row r="258" spans="1:5" ht="16.5" x14ac:dyDescent="0.2">
      <c r="A258" s="1"/>
      <c r="B258" s="97"/>
      <c r="C258" s="97"/>
      <c r="D258" s="97"/>
      <c r="E258" s="97"/>
    </row>
    <row r="259" spans="1:5" ht="16.5" x14ac:dyDescent="0.2">
      <c r="A259" s="1"/>
      <c r="B259" s="97"/>
      <c r="C259" s="97"/>
      <c r="D259" s="97"/>
      <c r="E259" s="97"/>
    </row>
    <row r="260" spans="1:5" ht="16.5" x14ac:dyDescent="0.2">
      <c r="A260" s="1"/>
      <c r="B260" s="97"/>
      <c r="C260" s="97"/>
      <c r="D260" s="97"/>
      <c r="E260" s="97"/>
    </row>
    <row r="261" spans="1:5" ht="16.5" x14ac:dyDescent="0.2">
      <c r="A261" s="1"/>
      <c r="B261" s="97"/>
      <c r="C261" s="97"/>
      <c r="D261" s="97"/>
      <c r="E261" s="97"/>
    </row>
    <row r="262" spans="1:5" ht="16.5" x14ac:dyDescent="0.2">
      <c r="A262" s="1"/>
      <c r="B262" s="97"/>
      <c r="C262" s="97"/>
      <c r="D262" s="97"/>
      <c r="E262" s="97"/>
    </row>
    <row r="263" spans="1:5" ht="16.5" x14ac:dyDescent="0.2">
      <c r="A263" s="1"/>
      <c r="B263" s="97"/>
      <c r="C263" s="97"/>
      <c r="D263" s="97"/>
      <c r="E263" s="97"/>
    </row>
    <row r="264" spans="1:5" ht="16.5" x14ac:dyDescent="0.2">
      <c r="A264" s="1"/>
      <c r="B264" s="97"/>
      <c r="C264" s="97"/>
      <c r="D264" s="97"/>
      <c r="E264" s="97"/>
    </row>
    <row r="265" spans="1:5" ht="16.5" x14ac:dyDescent="0.2">
      <c r="A265" s="1"/>
      <c r="B265" s="97"/>
      <c r="C265" s="97"/>
      <c r="D265" s="97"/>
      <c r="E265" s="97"/>
    </row>
    <row r="266" spans="1:5" ht="16.5" x14ac:dyDescent="0.2">
      <c r="B266" s="97"/>
      <c r="C266" s="97"/>
      <c r="D266" s="97"/>
      <c r="E266" s="97"/>
    </row>
    <row r="267" spans="1:5" ht="16.5" x14ac:dyDescent="0.2">
      <c r="B267" s="97"/>
      <c r="C267" s="97"/>
      <c r="D267" s="97"/>
      <c r="E267" s="97"/>
    </row>
    <row r="268" spans="1:5" ht="16.5" x14ac:dyDescent="0.2">
      <c r="B268" s="97"/>
      <c r="C268" s="97"/>
      <c r="D268" s="97"/>
      <c r="E268" s="97"/>
    </row>
    <row r="269" spans="1:5" x14ac:dyDescent="0.3">
      <c r="D269" s="217"/>
      <c r="E269" s="217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horizontalDpi="4294967295" verticalDpi="4294967295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26</vt:i4>
      </vt:variant>
      <vt:variant>
        <vt:lpstr>Zone denumite</vt:lpstr>
      </vt:variant>
      <vt:variant>
        <vt:i4>1</vt:i4>
      </vt:variant>
    </vt:vector>
  </HeadingPairs>
  <TitlesOfParts>
    <vt:vector size="27" baseType="lpstr">
      <vt:lpstr>Total</vt:lpstr>
      <vt:lpstr>partial</vt:lpstr>
      <vt:lpstr>Ab</vt:lpstr>
      <vt:lpstr>Pt</vt:lpstr>
      <vt:lpstr>Bc</vt:lpstr>
      <vt:lpstr>Bh</vt:lpstr>
      <vt:lpstr>Sv</vt:lpstr>
      <vt:lpstr>Bv</vt:lpstr>
      <vt:lpstr>Buc</vt:lpstr>
      <vt:lpstr>Cj</vt:lpstr>
      <vt:lpstr>Cta</vt:lpstr>
      <vt:lpstr>Dj</vt:lpstr>
      <vt:lpstr>Gl</vt:lpstr>
      <vt:lpstr>Is</vt:lpstr>
      <vt:lpstr>Ms</vt:lpstr>
      <vt:lpstr>Pl</vt:lpstr>
      <vt:lpstr>Tm</vt:lpstr>
      <vt:lpstr>appr</vt:lpstr>
      <vt:lpstr>DNP</vt:lpstr>
      <vt:lpstr>ANC</vt:lpstr>
      <vt:lpstr>ANABI</vt:lpstr>
      <vt:lpstr>ONRC</vt:lpstr>
      <vt:lpstr>ANP</vt:lpstr>
      <vt:lpstr>INEC</vt:lpstr>
      <vt:lpstr>CMDTA</vt:lpstr>
      <vt:lpstr>Angelescu</vt:lpstr>
      <vt:lpstr>Total!Imprimare_titluri</vt:lpstr>
    </vt:vector>
  </TitlesOfParts>
  <Company>Ministerul Justiţiei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Ana Popescu</cp:lastModifiedBy>
  <cp:lastPrinted>2023-02-01T13:30:03Z</cp:lastPrinted>
  <dcterms:created xsi:type="dcterms:W3CDTF">2006-05-02T06:59:36Z</dcterms:created>
  <dcterms:modified xsi:type="dcterms:W3CDTF">2023-04-19T10:24:26Z</dcterms:modified>
</cp:coreProperties>
</file>